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8735" windowHeight="3570" activeTab="1"/>
  </bookViews>
  <sheets>
    <sheet name="Rekapitulácia stavby" sheetId="1" r:id="rId1"/>
    <sheet name="246 - Rekonštrukcia WC-Zá..." sheetId="2" r:id="rId2"/>
  </sheets>
  <definedNames>
    <definedName name="_xlnm._FilterDatabase" localSheetId="1" hidden="1">'246 - Rekonštrukcia WC-Zá...'!$C$129:$K$198</definedName>
    <definedName name="_xlnm.Print_Area" localSheetId="1">'246 - Rekonštrukcia WC-Zá...'!$C$4:$J$76,'246 - Rekonštrukcia WC-Zá...'!$C$119:$K$198</definedName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Print_Titles" localSheetId="1">'246 - Rekonštrukcia WC-Zá...'!$129:$129</definedName>
  </definedNames>
  <calcPr calcId="152511"/>
</workbook>
</file>

<file path=xl/sharedStrings.xml><?xml version="1.0" encoding="utf-8"?>
<sst xmlns="http://schemas.openxmlformats.org/spreadsheetml/2006/main" count="1131" uniqueCount="355">
  <si>
    <t>Export Komplet</t>
  </si>
  <si>
    <t/>
  </si>
  <si>
    <t>2.0</t>
  </si>
  <si>
    <t>False</t>
  </si>
  <si>
    <t>{ef50e696-edd3-4b30-82d0-ee8f9edfb7c4}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</si>
  <si>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</si>
  <si>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</si>
  <si>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</si>
  <si>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</si>
  <si>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</si>
  <si>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</si>
  <si>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</si>
  <si>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>Rekonštrukcia WC-Základná škola Kračúnovce</t>
  </si>
  <si>
    <t>JKSO:</t>
  </si>
  <si>
    <t>KS:</t>
  </si>
  <si>
    <t>Miesto:</t>
  </si>
  <si>
    <t xml:space="preserve"> </t>
  </si>
  <si>
    <t>Dátum:</t>
  </si>
  <si>
    <t>9. 8. 2019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</si>
  <si>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</si>
  <si>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</si>
  <si>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</si>
  <si>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</si>
  <si>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</si>
  <si>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</si>
  <si>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</si>
  <si>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</si>
  <si>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</si>
  <si>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</si>
  <si>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</si>
  <si>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</si>
  <si>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</si>
  <si>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</si>
  <si>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</si>
  <si>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</si>
  <si>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</si>
  <si>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</si>
  <si>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</si>
  <si>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</si>
  <si>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</si>
  <si>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</si>
  <si>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</si>
  <si>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</si>
  <si>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</si>
  <si>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</si>
  <si>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</si>
  <si>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</si>
  <si>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</si>
  <si>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</si>
  <si>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</si>
  <si>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</si>
  <si>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</si>
  <si>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</si>
  <si>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</si>
  <si>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</si>
  <si>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</si>
  <si>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</si>
  <si>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</si>
  <si>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</si>
  <si>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</si>
  <si>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</si>
  <si>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</si>
  <si>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</si>
  <si>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</si>
  <si>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</si>
  <si>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</si>
  <si>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</si>
  <si>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</si>
  <si>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</si>
  <si>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</si>
  <si>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</si>
  <si>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</si>
  <si>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</si>
  <si>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</si>
  <si>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</si>
  <si>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</si>
  <si>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</si>
  <si>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</si>
  <si>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</si>
  <si>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</si>
  <si>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</si>
  <si>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</si>
  <si>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</si>
  <si>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</si>
  <si>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</si>
  <si>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</si>
  <si>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721 - Zdravotechnika -  vnútorná kanalizácia</t>
  </si>
  <si>
    <t xml:space="preserve">    725 - Zdravotechnika - zariaď. predmety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</si>
  <si>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</si>
  <si>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</si>
  <si>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</si>
  <si>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</si>
  <si>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</si>
  <si>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</si>
  <si>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</si>
  <si>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</si>
  <si>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</si>
  <si>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</si>
  <si>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</si>
  <si>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</si>
  <si>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</si>
  <si>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</si>
  <si>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</si>
  <si>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</si>
  <si>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</si>
  <si>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</si>
  <si>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</si>
  <si>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</si>
  <si>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</si>
  <si>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</si>
  <si>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</si>
  <si>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</si>
  <si>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</si>
  <si>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</si>
  <si>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</si>
  <si>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342272102</t>
  </si>
  <si>
    <t>Priečky z tvárnic YTONG hr. 100 mm P2-500 hladkých, na MVC a maltu YTONG (100x249x599)</t>
  </si>
  <si>
    <t>m2</t>
  </si>
  <si>
    <t>CS CENEKON 2019 01</t>
  </si>
  <si>
    <t>4</t>
  </si>
  <si>
    <t>2</t>
  </si>
  <si>
    <t>-636670224</t>
  </si>
  <si>
    <t>6</t>
  </si>
  <si>
    <t>Úpravy povrchov, podlahy, osadenie</t>
  </si>
  <si>
    <t>611460221</t>
  </si>
  <si>
    <t>Vnútorná omietka stropov vápenná štuková (jemná), hr. 3 mm</t>
  </si>
  <si>
    <t>-825460713</t>
  </si>
  <si>
    <t>611460271</t>
  </si>
  <si>
    <t>Vnútorná omietka stropov sadrová, hr. 5 mm</t>
  </si>
  <si>
    <t>CS CENEKON 2018 01</t>
  </si>
  <si>
    <t>1272061109</t>
  </si>
  <si>
    <t>611481119</t>
  </si>
  <si>
    <t>Potiahnutie vnútorných stropov sklotextílnou mriežkou s celoplošným prilepením</t>
  </si>
  <si>
    <t>1660831576</t>
  </si>
  <si>
    <t>5</t>
  </si>
  <si>
    <t>612453521</t>
  </si>
  <si>
    <t>Omietka rýh v stenách maltou cementovou šírky ryhy do 150 mm hladená drev.hladidlom</t>
  </si>
  <si>
    <t>1416456559</t>
  </si>
  <si>
    <t>612460212</t>
  </si>
  <si>
    <t>Vnútorná omietka stien vápenná jadrová (hrubá), hr. 15 mm</t>
  </si>
  <si>
    <t>-773772046</t>
  </si>
  <si>
    <t>7</t>
  </si>
  <si>
    <t>612467171</t>
  </si>
  <si>
    <t>Vnútorná omietka stien CEMIX, strojné miešanie, ručné nanášanie, Vnútorný štuk, ozn. 033, hr. 2,5 mm</t>
  </si>
  <si>
    <t>438193184</t>
  </si>
  <si>
    <t>8</t>
  </si>
  <si>
    <t>642942111</t>
  </si>
  <si>
    <t>Osadenie oceľovej dverovej zárubne alebo rámu, plochy otvoru do 2,5 m2</t>
  </si>
  <si>
    <t>ks</t>
  </si>
  <si>
    <t>661261773</t>
  </si>
  <si>
    <t>9</t>
  </si>
  <si>
    <t>M</t>
  </si>
  <si>
    <t>553310004700</t>
  </si>
  <si>
    <t>Zárubňa oceľová CgU šxvxhr 600x1970x60 mm L</t>
  </si>
  <si>
    <t>740903112</t>
  </si>
  <si>
    <t>10</t>
  </si>
  <si>
    <t>553310005200</t>
  </si>
  <si>
    <t>Zárubňa oceľová CgU šxvxhr 800x1970x60 mm P</t>
  </si>
  <si>
    <t>-922144819</t>
  </si>
  <si>
    <t>Ostatné konštrukcie a práce-búranie</t>
  </si>
  <si>
    <t>11</t>
  </si>
  <si>
    <t>962081131</t>
  </si>
  <si>
    <t>Búranie muriva priečok zo sklenených tvárnic, hr. do 100 mm,  -0,05500t</t>
  </si>
  <si>
    <t>1098528413</t>
  </si>
  <si>
    <t>12</t>
  </si>
  <si>
    <t>974082112</t>
  </si>
  <si>
    <t>Vysekanie rýh pre vodiče v omietke stien, v š. do 50 mm,  -0,00200t</t>
  </si>
  <si>
    <t>m</t>
  </si>
  <si>
    <t>-986066763</t>
  </si>
  <si>
    <t>13</t>
  </si>
  <si>
    <t>978059531</t>
  </si>
  <si>
    <t>Odsekanie a odobratie stien z obkladačiek vnútorných nad 2 m2,  -0,06800t</t>
  </si>
  <si>
    <t>1463178589</t>
  </si>
  <si>
    <t>14</t>
  </si>
  <si>
    <t>979081111</t>
  </si>
  <si>
    <t>Odvoz sutiny a vybúraných hmôt na skládku do 1 km</t>
  </si>
  <si>
    <t>t</t>
  </si>
  <si>
    <t>-877364958</t>
  </si>
  <si>
    <t>15</t>
  </si>
  <si>
    <t>979081121</t>
  </si>
  <si>
    <t>Odvoz sutiny a vybúraných hmôt na skládku za každý ďalší 1 km</t>
  </si>
  <si>
    <t>-33424660</t>
  </si>
  <si>
    <t>16</t>
  </si>
  <si>
    <t>979089012</t>
  </si>
  <si>
    <t>Poplatok za skladovanie - betón, tehly, dlaždice (17 01 ), ostatné</t>
  </si>
  <si>
    <t>1664615518</t>
  </si>
  <si>
    <t>99</t>
  </si>
  <si>
    <t>Presun hmôt HSV</t>
  </si>
  <si>
    <t>17</t>
  </si>
  <si>
    <t>998011001</t>
  </si>
  <si>
    <t>Presun hmôt pre budovy  (801, 803, 812), zvislá konštr. z tehál, tvárnic, z kovu výšky do 6 m</t>
  </si>
  <si>
    <t>-1419073045</t>
  </si>
  <si>
    <t>PSV</t>
  </si>
  <si>
    <t>Práce a dodávky PSV</t>
  </si>
  <si>
    <t>721</t>
  </si>
  <si>
    <t>Zdravotechnika -  vnútorná kanalizácia</t>
  </si>
  <si>
    <t>18</t>
  </si>
  <si>
    <t>721100911</t>
  </si>
  <si>
    <t>Oprava potrubia kanalizačného, odbočky, kolená</t>
  </si>
  <si>
    <t>24402157</t>
  </si>
  <si>
    <t>725</t>
  </si>
  <si>
    <t>Zdravotechnika - zariaď. predmety</t>
  </si>
  <si>
    <t>19</t>
  </si>
  <si>
    <t>725119107</t>
  </si>
  <si>
    <t>Montáž splachovacej nádržky keramickej s bočným napúštaním</t>
  </si>
  <si>
    <t>1519897239</t>
  </si>
  <si>
    <t>554320000100</t>
  </si>
  <si>
    <t>Splachovacia nádržka</t>
  </si>
  <si>
    <t>32</t>
  </si>
  <si>
    <t>-483320035</t>
  </si>
  <si>
    <t>21</t>
  </si>
  <si>
    <t>725119215</t>
  </si>
  <si>
    <t>Montáž záchodovej misy volne stojacej s rovným odpadom</t>
  </si>
  <si>
    <t>-1414331804</t>
  </si>
  <si>
    <t>22</t>
  </si>
  <si>
    <t>642350000300</t>
  </si>
  <si>
    <t>Misa záchodová keramická stojaca</t>
  </si>
  <si>
    <t>-1851709507</t>
  </si>
  <si>
    <t>23</t>
  </si>
  <si>
    <t>725219201</t>
  </si>
  <si>
    <t>Montáž umývadla na konzoly, bez výtokovej armatúry</t>
  </si>
  <si>
    <t>súb.</t>
  </si>
  <si>
    <t>-1096926865</t>
  </si>
  <si>
    <t>24</t>
  </si>
  <si>
    <t>642110005000</t>
  </si>
  <si>
    <t xml:space="preserve">Umývadlo keramické </t>
  </si>
  <si>
    <t>52044086</t>
  </si>
  <si>
    <t>25</t>
  </si>
  <si>
    <t>725829201</t>
  </si>
  <si>
    <t>Montáž batérie umývadlovej a drezovej nástennej pákovej, alebo klasickej</t>
  </si>
  <si>
    <t>-88895015</t>
  </si>
  <si>
    <t>26</t>
  </si>
  <si>
    <t>551450000200</t>
  </si>
  <si>
    <t xml:space="preserve">Batéria nástenná </t>
  </si>
  <si>
    <t>1610047140</t>
  </si>
  <si>
    <t>763</t>
  </si>
  <si>
    <t>Konštrukcie - drevostavby</t>
  </si>
  <si>
    <t>27</t>
  </si>
  <si>
    <t>763115135</t>
  </si>
  <si>
    <t xml:space="preserve">Montáž jednoduchého opláštenia SDK priečky na konštrukciu z oceľových profilov </t>
  </si>
  <si>
    <t>-2099210751</t>
  </si>
  <si>
    <t>28</t>
  </si>
  <si>
    <t>590110002800</t>
  </si>
  <si>
    <t>Doska sadrokartónová RBI impregnovaná</t>
  </si>
  <si>
    <t>1503513036</t>
  </si>
  <si>
    <t>29</t>
  </si>
  <si>
    <t>763182291</t>
  </si>
  <si>
    <t>Montáž zárubní oceľových ostatných pre SDK priečky KNAUF W112 v do 4,75 m jednokrídlových</t>
  </si>
  <si>
    <t>1446144349</t>
  </si>
  <si>
    <t>766</t>
  </si>
  <si>
    <t>Konštrukcie stolárske</t>
  </si>
  <si>
    <t>30</t>
  </si>
  <si>
    <t>766662112</t>
  </si>
  <si>
    <t xml:space="preserve">Montáž dverového krídla </t>
  </si>
  <si>
    <t>1150736088</t>
  </si>
  <si>
    <t>31</t>
  </si>
  <si>
    <t>549150000600</t>
  </si>
  <si>
    <t xml:space="preserve">Kľučka dverová </t>
  </si>
  <si>
    <t>517798353</t>
  </si>
  <si>
    <t>611610000400</t>
  </si>
  <si>
    <t>Dvere vnútorné jednokrídlové, šírka 600-900 mm, výplň papierová voština, povrch fólia</t>
  </si>
  <si>
    <t>1192354909</t>
  </si>
  <si>
    <t>767</t>
  </si>
  <si>
    <t>Konštrukcie doplnkové kovové</t>
  </si>
  <si>
    <t>33</t>
  </si>
  <si>
    <t>767111110</t>
  </si>
  <si>
    <t>Montáž stien a priečok oceľových profilov s hmotnosťou jednotlivých stien do 50 kg</t>
  </si>
  <si>
    <t>-600062339</t>
  </si>
  <si>
    <t>34</t>
  </si>
  <si>
    <t>132210001600</t>
  </si>
  <si>
    <t xml:space="preserve">Tyč oceľová plochá </t>
  </si>
  <si>
    <t>798679918</t>
  </si>
  <si>
    <t>771</t>
  </si>
  <si>
    <t>Podlahy z dlaždíc</t>
  </si>
  <si>
    <t>35</t>
  </si>
  <si>
    <t>771541015</t>
  </si>
  <si>
    <t>Montáž podláh z dlaždíc gres kladených do malty veľ. 300 x 300 mm</t>
  </si>
  <si>
    <t>497706236</t>
  </si>
  <si>
    <t>36</t>
  </si>
  <si>
    <t>597740001900</t>
  </si>
  <si>
    <t xml:space="preserve">Dlaždice keramické </t>
  </si>
  <si>
    <t>1269067611</t>
  </si>
  <si>
    <t>776</t>
  </si>
  <si>
    <t>Podlahy povlakové</t>
  </si>
  <si>
    <t>37</t>
  </si>
  <si>
    <t>776541100</t>
  </si>
  <si>
    <t>Lepenie povlakových podláh PVC heterogénnych v pásoch</t>
  </si>
  <si>
    <t>-992178222</t>
  </si>
  <si>
    <t>38</t>
  </si>
  <si>
    <t>284110000100</t>
  </si>
  <si>
    <t>Podlaha PVC</t>
  </si>
  <si>
    <t>-1447665918</t>
  </si>
  <si>
    <t>781</t>
  </si>
  <si>
    <t>Obklady</t>
  </si>
  <si>
    <t>39</t>
  </si>
  <si>
    <t>781441023</t>
  </si>
  <si>
    <t>Montáž obkladov vnútor. stien z obkladačiek kladených do malty veľ. 200x400 mm</t>
  </si>
  <si>
    <t>-1814085784</t>
  </si>
  <si>
    <t>40</t>
  </si>
  <si>
    <t>597640001500</t>
  </si>
  <si>
    <t>Obkladačky keramické</t>
  </si>
  <si>
    <t>729279803</t>
  </si>
  <si>
    <t>783</t>
  </si>
  <si>
    <t>Nátery</t>
  </si>
  <si>
    <t>41</t>
  </si>
  <si>
    <t>78312211R</t>
  </si>
  <si>
    <t>Nátery oceľ.konštr. syntetické na vzduchu schnúce ťažkých A dvojnásobné - 70μm</t>
  </si>
  <si>
    <t>-2089669779</t>
  </si>
  <si>
    <t>784</t>
  </si>
  <si>
    <t>Maľby</t>
  </si>
  <si>
    <t>42</t>
  </si>
  <si>
    <t>784418012</t>
  </si>
  <si>
    <t>Zakrývanie podláh a zariadení papierom v miestnostiach alebo na schodisku</t>
  </si>
  <si>
    <t>816911594</t>
  </si>
  <si>
    <t>43</t>
  </si>
  <si>
    <t>784452271</t>
  </si>
  <si>
    <t>Maľby z maliarskych zmesí Primalex, Farmal, ručne nanášané dvojnásobné základné na podklad jemnozrnný výšky do 3,80 m</t>
  </si>
  <si>
    <t>548630418</t>
  </si>
  <si>
    <t>Práce a dodávky M</t>
  </si>
  <si>
    <t>21-M</t>
  </si>
  <si>
    <t>Elektromontáže</t>
  </si>
  <si>
    <t>44</t>
  </si>
  <si>
    <t>210110201</t>
  </si>
  <si>
    <t xml:space="preserve">vypínač </t>
  </si>
  <si>
    <t>64</t>
  </si>
  <si>
    <t>-852588843</t>
  </si>
  <si>
    <t>45</t>
  </si>
  <si>
    <t>210201901</t>
  </si>
  <si>
    <t>Montáž svietidla interiérového na stenu do 1,0 kg</t>
  </si>
  <si>
    <t>-1692452002</t>
  </si>
  <si>
    <t>46</t>
  </si>
  <si>
    <t>348140001300</t>
  </si>
  <si>
    <t>Svietidlo interiérové žiarivkové 2x18W, IP54, 300x300 mm, EVG, kryt PMMA</t>
  </si>
  <si>
    <t>128</t>
  </si>
  <si>
    <t>1980077027</t>
  </si>
  <si>
    <t>47</t>
  </si>
  <si>
    <t>210800061</t>
  </si>
  <si>
    <t>Vodič medený uložený pod omietkou CYY 450/750 V  2,5mm2</t>
  </si>
  <si>
    <t>-729675446</t>
  </si>
  <si>
    <t>48</t>
  </si>
  <si>
    <t>341110000800</t>
  </si>
  <si>
    <t>Kábel medený CYKY 3x2,5 mm2</t>
  </si>
  <si>
    <t>1159846137</t>
  </si>
  <si>
    <t>49</t>
  </si>
  <si>
    <t>210800107</t>
  </si>
  <si>
    <t>Kábel medený uložený voľne CYKY 450/750 V 3x1,5</t>
  </si>
  <si>
    <t>1959198721</t>
  </si>
  <si>
    <t>50</t>
  </si>
  <si>
    <t>341110000700</t>
  </si>
  <si>
    <t>Kábel medený CYKY 3x1,5 mm2</t>
  </si>
  <si>
    <t>-1980176634</t>
  </si>
  <si>
    <t>Obecný úrad Kračúnovce, Kračúnovce 350, 087 01 Giraltovce</t>
  </si>
  <si>
    <t>Karem stav, s.r.o., Lužany pri Topli 12, 087 01 Giraltovce</t>
  </si>
  <si>
    <t>Výkaz výmer</t>
  </si>
  <si>
    <t>KRYCÍ LIST Výkazu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</si>
</sst>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8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5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167" fontId="20" fillId="0" borderId="0" xfId="0" applyNumberFormat="1" applyFont="1" applyAlignment="1">
      <alignment/>
    </xf>
    <xf numFmtId="166" fontId="27" fillId="0" borderId="10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167" fontId="28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7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167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7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1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0</xdr:colOff>
      <xdr:row>51</xdr:row>
      <xdr:rowOff>0</xdr:rowOff>
    </xdr:from>
    <xdr:to>
      <xdr:col>39</xdr:col>
      <xdr:colOff>0</xdr:colOff>
      <xdr:row>58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91300" y="8543925"/>
          <a:ext cx="3209925" cy="1171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51</xdr:row>
      <xdr:rowOff>0</xdr:rowOff>
    </xdr:from>
    <xdr:to>
      <xdr:col>9</xdr:col>
      <xdr:colOff>952500</xdr:colOff>
      <xdr:row>58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29350" y="8562975"/>
          <a:ext cx="3057525" cy="1171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79">
      <selection activeCell="AR64" sqref="AR6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70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2:71" ht="24.95" customHeight="1">
      <c r="B4" s="16"/>
      <c r="D4" s="17" t="s">
        <v>8</v>
      </c>
      <c r="AR4" s="16"/>
      <c r="AS4" s="18" t="s">
        <v>9</v>
      </c>
      <c r="BS4" s="13" t="s">
        <v>6</v>
      </c>
    </row>
    <row r="5" spans="2:71" ht="12" customHeight="1">
      <c r="B5" s="16"/>
      <c r="D5" s="19" t="s">
        <v>10</v>
      </c>
      <c r="K5" s="167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R5" s="16"/>
      <c r="BS5" s="13" t="s">
        <v>6</v>
      </c>
    </row>
    <row r="6" spans="2:71" ht="36.95" customHeight="1">
      <c r="B6" s="16"/>
      <c r="D6" s="21" t="s">
        <v>11</v>
      </c>
      <c r="K6" s="169" t="s">
        <v>12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R6" s="16"/>
      <c r="BS6" s="13" t="s">
        <v>6</v>
      </c>
    </row>
    <row r="7" spans="2:71" ht="12" customHeight="1">
      <c r="B7" s="16"/>
      <c r="D7" s="22" t="s">
        <v>13</v>
      </c>
      <c r="K7" s="20" t="s">
        <v>1</v>
      </c>
      <c r="AK7" s="22" t="s">
        <v>14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15</v>
      </c>
      <c r="K8" s="20" t="s">
        <v>16</v>
      </c>
      <c r="AK8" s="22" t="s">
        <v>17</v>
      </c>
      <c r="AN8" s="20" t="s">
        <v>18</v>
      </c>
      <c r="AR8" s="16"/>
      <c r="BS8" s="13" t="s">
        <v>6</v>
      </c>
    </row>
    <row r="9" spans="2:71" ht="14.45" customHeight="1">
      <c r="B9" s="16"/>
      <c r="AR9" s="16"/>
      <c r="BS9" s="13" t="s">
        <v>6</v>
      </c>
    </row>
    <row r="10" spans="2:71" ht="12" customHeight="1">
      <c r="B10" s="16"/>
      <c r="D10" s="22" t="s">
        <v>19</v>
      </c>
      <c r="K10" s="3" t="s">
        <v>351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K10" s="22" t="s">
        <v>20</v>
      </c>
      <c r="AN10" s="20" t="s">
        <v>1</v>
      </c>
      <c r="AR10" s="16"/>
      <c r="BS10" s="13" t="s">
        <v>6</v>
      </c>
    </row>
    <row r="11" spans="2:71" ht="18.4" customHeight="1">
      <c r="B11" s="16"/>
      <c r="E11" s="20" t="s">
        <v>16</v>
      </c>
      <c r="AK11" s="22" t="s">
        <v>21</v>
      </c>
      <c r="AN11" s="20" t="s">
        <v>1</v>
      </c>
      <c r="AR11" s="16"/>
      <c r="BS11" s="13" t="s">
        <v>6</v>
      </c>
    </row>
    <row r="12" spans="2:71" ht="6.95" customHeight="1">
      <c r="B12" s="16"/>
      <c r="AR12" s="16"/>
      <c r="BS12" s="13" t="s">
        <v>6</v>
      </c>
    </row>
    <row r="13" spans="2:71" ht="12" customHeight="1">
      <c r="B13" s="16"/>
      <c r="D13" s="22" t="s">
        <v>22</v>
      </c>
      <c r="AK13" s="22" t="s">
        <v>20</v>
      </c>
      <c r="AN13" s="20" t="s">
        <v>1</v>
      </c>
      <c r="AR13" s="16"/>
      <c r="BS13" s="13" t="s">
        <v>6</v>
      </c>
    </row>
    <row r="14" spans="2:71" ht="12.75">
      <c r="B14" s="16"/>
      <c r="E14" s="20" t="s">
        <v>16</v>
      </c>
      <c r="AK14" s="22" t="s">
        <v>21</v>
      </c>
      <c r="AN14" s="20" t="s">
        <v>1</v>
      </c>
      <c r="AR14" s="16"/>
      <c r="BS14" s="13" t="s">
        <v>6</v>
      </c>
    </row>
    <row r="15" spans="2:71" ht="6.95" customHeight="1">
      <c r="B15" s="16"/>
      <c r="AR15" s="16"/>
      <c r="BS15" s="13" t="s">
        <v>3</v>
      </c>
    </row>
    <row r="16" spans="2:71" ht="12" customHeight="1">
      <c r="B16" s="16"/>
      <c r="D16" s="22" t="s">
        <v>23</v>
      </c>
      <c r="K16" t="s">
        <v>352</v>
      </c>
      <c r="AK16" s="22" t="s">
        <v>20</v>
      </c>
      <c r="AN16" s="20" t="s">
        <v>1</v>
      </c>
      <c r="AR16" s="16"/>
      <c r="BS16" s="13" t="s">
        <v>3</v>
      </c>
    </row>
    <row r="17" spans="2:71" ht="18.4" customHeight="1">
      <c r="B17" s="16"/>
      <c r="E17" s="20" t="s">
        <v>16</v>
      </c>
      <c r="AK17" s="22" t="s">
        <v>21</v>
      </c>
      <c r="AN17" s="20" t="s">
        <v>1</v>
      </c>
      <c r="AR17" s="16"/>
      <c r="BS17" s="13" t="s">
        <v>24</v>
      </c>
    </row>
    <row r="18" spans="2:71" ht="6.95" customHeight="1">
      <c r="B18" s="16"/>
      <c r="AR18" s="16"/>
      <c r="BS18" s="13" t="s">
        <v>25</v>
      </c>
    </row>
    <row r="19" spans="2:71" ht="12" customHeight="1">
      <c r="B19" s="16"/>
      <c r="D19" s="22" t="s">
        <v>26</v>
      </c>
      <c r="K19" t="s">
        <v>352</v>
      </c>
      <c r="AK19" s="22" t="s">
        <v>20</v>
      </c>
      <c r="AN19" s="20" t="s">
        <v>1</v>
      </c>
      <c r="AR19" s="16"/>
      <c r="BS19" s="13" t="s">
        <v>25</v>
      </c>
    </row>
    <row r="20" spans="2:71" ht="18.4" customHeight="1">
      <c r="B20" s="16"/>
      <c r="E20" s="20" t="s">
        <v>16</v>
      </c>
      <c r="AK20" s="22" t="s">
        <v>21</v>
      </c>
      <c r="AN20" s="20" t="s">
        <v>1</v>
      </c>
      <c r="AR20" s="16"/>
      <c r="BS20" s="13" t="s">
        <v>24</v>
      </c>
    </row>
    <row r="21" spans="2:44" ht="6.95" customHeight="1">
      <c r="B21" s="16"/>
      <c r="AR21" s="16"/>
    </row>
    <row r="22" spans="2:44" ht="12" customHeight="1">
      <c r="B22" s="16"/>
      <c r="D22" s="22" t="s">
        <v>27</v>
      </c>
      <c r="AR22" s="16"/>
    </row>
    <row r="23" spans="2:44" ht="16.5" customHeight="1">
      <c r="B23" s="16"/>
      <c r="E23" s="171" t="s">
        <v>1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R23" s="16"/>
    </row>
    <row r="24" spans="2:44" ht="6.95" customHeight="1">
      <c r="B24" s="16"/>
      <c r="AR24" s="16"/>
    </row>
    <row r="25" spans="2:44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25.9" customHeight="1">
      <c r="B26" s="25"/>
      <c r="D26" s="26" t="s">
        <v>28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2">
        <f>ROUND(AG94,2)</f>
        <v>0</v>
      </c>
      <c r="AL26" s="173"/>
      <c r="AM26" s="173"/>
      <c r="AN26" s="173"/>
      <c r="AO26" s="173"/>
      <c r="AR26" s="25"/>
    </row>
    <row r="27" spans="2:44" s="1" customFormat="1" ht="6.95" customHeight="1">
      <c r="B27" s="25"/>
      <c r="AR27" s="25"/>
    </row>
    <row r="28" spans="2:44" s="1" customFormat="1" ht="12.75">
      <c r="B28" s="25"/>
      <c r="L28" s="174" t="s">
        <v>29</v>
      </c>
      <c r="M28" s="174"/>
      <c r="N28" s="174"/>
      <c r="O28" s="174"/>
      <c r="P28" s="174"/>
      <c r="W28" s="174" t="s">
        <v>30</v>
      </c>
      <c r="X28" s="174"/>
      <c r="Y28" s="174"/>
      <c r="Z28" s="174"/>
      <c r="AA28" s="174"/>
      <c r="AB28" s="174"/>
      <c r="AC28" s="174"/>
      <c r="AD28" s="174"/>
      <c r="AE28" s="174"/>
      <c r="AK28" s="174" t="s">
        <v>31</v>
      </c>
      <c r="AL28" s="174"/>
      <c r="AM28" s="174"/>
      <c r="AN28" s="174"/>
      <c r="AO28" s="174"/>
      <c r="AR28" s="25"/>
    </row>
    <row r="29" spans="2:44" s="2" customFormat="1" ht="14.45" customHeight="1">
      <c r="B29" s="29"/>
      <c r="D29" s="22" t="s">
        <v>32</v>
      </c>
      <c r="F29" s="22" t="s">
        <v>33</v>
      </c>
      <c r="L29" s="177">
        <v>0.2</v>
      </c>
      <c r="M29" s="176"/>
      <c r="N29" s="176"/>
      <c r="O29" s="176"/>
      <c r="P29" s="176"/>
      <c r="W29" s="175">
        <f>ROUND(AZ94,2)</f>
        <v>0</v>
      </c>
      <c r="X29" s="176"/>
      <c r="Y29" s="176"/>
      <c r="Z29" s="176"/>
      <c r="AA29" s="176"/>
      <c r="AB29" s="176"/>
      <c r="AC29" s="176"/>
      <c r="AD29" s="176"/>
      <c r="AE29" s="176"/>
      <c r="AK29" s="175">
        <f>ROUND(AV94,2)</f>
        <v>0</v>
      </c>
      <c r="AL29" s="176"/>
      <c r="AM29" s="176"/>
      <c r="AN29" s="176"/>
      <c r="AO29" s="176"/>
      <c r="AR29" s="29"/>
    </row>
    <row r="30" spans="2:44" s="2" customFormat="1" ht="14.45" customHeight="1">
      <c r="B30" s="29"/>
      <c r="F30" s="22" t="s">
        <v>34</v>
      </c>
      <c r="L30" s="177">
        <v>0.2</v>
      </c>
      <c r="M30" s="176"/>
      <c r="N30" s="176"/>
      <c r="O30" s="176"/>
      <c r="P30" s="176"/>
      <c r="W30" s="175">
        <f>ROUND(BA94,2)</f>
        <v>0</v>
      </c>
      <c r="X30" s="176"/>
      <c r="Y30" s="176"/>
      <c r="Z30" s="176"/>
      <c r="AA30" s="176"/>
      <c r="AB30" s="176"/>
      <c r="AC30" s="176"/>
      <c r="AD30" s="176"/>
      <c r="AE30" s="176"/>
      <c r="AK30" s="175">
        <f>ROUND(AW94,2)</f>
        <v>0</v>
      </c>
      <c r="AL30" s="176"/>
      <c r="AM30" s="176"/>
      <c r="AN30" s="176"/>
      <c r="AO30" s="176"/>
      <c r="AR30" s="29"/>
    </row>
    <row r="31" spans="2:44" s="2" customFormat="1" ht="14.45" customHeight="1" hidden="1">
      <c r="B31" s="29"/>
      <c r="F31" s="22" t="s">
        <v>35</v>
      </c>
      <c r="L31" s="177">
        <v>0.2</v>
      </c>
      <c r="M31" s="176"/>
      <c r="N31" s="176"/>
      <c r="O31" s="176"/>
      <c r="P31" s="176"/>
      <c r="W31" s="175">
        <f>ROUND(BB94,2)</f>
        <v>0</v>
      </c>
      <c r="X31" s="176"/>
      <c r="Y31" s="176"/>
      <c r="Z31" s="176"/>
      <c r="AA31" s="176"/>
      <c r="AB31" s="176"/>
      <c r="AC31" s="176"/>
      <c r="AD31" s="176"/>
      <c r="AE31" s="176"/>
      <c r="AK31" s="175">
        <v>0</v>
      </c>
      <c r="AL31" s="176"/>
      <c r="AM31" s="176"/>
      <c r="AN31" s="176"/>
      <c r="AO31" s="176"/>
      <c r="AR31" s="29"/>
    </row>
    <row r="32" spans="2:44" s="2" customFormat="1" ht="14.45" customHeight="1" hidden="1">
      <c r="B32" s="29"/>
      <c r="F32" s="22" t="s">
        <v>36</v>
      </c>
      <c r="L32" s="177">
        <v>0.2</v>
      </c>
      <c r="M32" s="176"/>
      <c r="N32" s="176"/>
      <c r="O32" s="176"/>
      <c r="P32" s="176"/>
      <c r="W32" s="175">
        <f>ROUND(BC94,2)</f>
        <v>0</v>
      </c>
      <c r="X32" s="176"/>
      <c r="Y32" s="176"/>
      <c r="Z32" s="176"/>
      <c r="AA32" s="176"/>
      <c r="AB32" s="176"/>
      <c r="AC32" s="176"/>
      <c r="AD32" s="176"/>
      <c r="AE32" s="176"/>
      <c r="AK32" s="175">
        <v>0</v>
      </c>
      <c r="AL32" s="176"/>
      <c r="AM32" s="176"/>
      <c r="AN32" s="176"/>
      <c r="AO32" s="176"/>
      <c r="AR32" s="29"/>
    </row>
    <row r="33" spans="2:44" s="2" customFormat="1" ht="14.45" customHeight="1" hidden="1">
      <c r="B33" s="29"/>
      <c r="F33" s="22" t="s">
        <v>37</v>
      </c>
      <c r="L33" s="177">
        <v>0</v>
      </c>
      <c r="M33" s="176"/>
      <c r="N33" s="176"/>
      <c r="O33" s="176"/>
      <c r="P33" s="176"/>
      <c r="W33" s="175">
        <f>ROUND(BD94,2)</f>
        <v>0</v>
      </c>
      <c r="X33" s="176"/>
      <c r="Y33" s="176"/>
      <c r="Z33" s="176"/>
      <c r="AA33" s="176"/>
      <c r="AB33" s="176"/>
      <c r="AC33" s="176"/>
      <c r="AD33" s="176"/>
      <c r="AE33" s="176"/>
      <c r="AK33" s="175">
        <v>0</v>
      </c>
      <c r="AL33" s="176"/>
      <c r="AM33" s="176"/>
      <c r="AN33" s="176"/>
      <c r="AO33" s="176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38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39</v>
      </c>
      <c r="U35" s="32"/>
      <c r="V35" s="32"/>
      <c r="W35" s="32"/>
      <c r="X35" s="178" t="s">
        <v>40</v>
      </c>
      <c r="Y35" s="179"/>
      <c r="Z35" s="179"/>
      <c r="AA35" s="179"/>
      <c r="AB35" s="179"/>
      <c r="AC35" s="32"/>
      <c r="AD35" s="32"/>
      <c r="AE35" s="32"/>
      <c r="AF35" s="32"/>
      <c r="AG35" s="32"/>
      <c r="AH35" s="32"/>
      <c r="AI35" s="32"/>
      <c r="AJ35" s="32"/>
      <c r="AK35" s="180">
        <f>SUM(AK26:AK33)</f>
        <v>0</v>
      </c>
      <c r="AL35" s="179"/>
      <c r="AM35" s="179"/>
      <c r="AN35" s="179"/>
      <c r="AO35" s="181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41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42</v>
      </c>
      <c r="AI49" s="35"/>
      <c r="AJ49" s="35"/>
      <c r="AK49" s="35"/>
      <c r="AL49" s="35"/>
      <c r="AM49" s="35"/>
      <c r="AN49" s="35"/>
      <c r="AO49" s="35"/>
      <c r="AR49" s="25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2.75">
      <c r="B60" s="25"/>
      <c r="D60" s="36" t="s">
        <v>43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44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43</v>
      </c>
      <c r="AI60" s="27"/>
      <c r="AJ60" s="27"/>
      <c r="AK60" s="27"/>
      <c r="AL60" s="27"/>
      <c r="AM60" s="36" t="s">
        <v>44</v>
      </c>
      <c r="AN60" s="27"/>
      <c r="AO60" s="27"/>
      <c r="AR60" s="25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2.75">
      <c r="B64" s="25"/>
      <c r="D64" s="34" t="s">
        <v>45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46</v>
      </c>
      <c r="AI64" s="35"/>
      <c r="AJ64" s="35"/>
      <c r="AK64" s="35"/>
      <c r="AL64" s="35"/>
      <c r="AM64" s="35"/>
      <c r="AN64" s="35"/>
      <c r="AO64" s="35"/>
      <c r="AR64" s="25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2.75">
      <c r="B75" s="25"/>
      <c r="D75" s="36" t="s">
        <v>43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44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43</v>
      </c>
      <c r="AI75" s="27"/>
      <c r="AJ75" s="27"/>
      <c r="AK75" s="27"/>
      <c r="AL75" s="27"/>
      <c r="AM75" s="36" t="s">
        <v>44</v>
      </c>
      <c r="AN75" s="27"/>
      <c r="AO75" s="27"/>
      <c r="AR75" s="25"/>
    </row>
    <row r="76" spans="2:44" s="1" customFormat="1" ht="12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2:44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2:44" s="1" customFormat="1" ht="24.95" customHeight="1">
      <c r="B82" s="25"/>
      <c r="C82" s="17" t="s">
        <v>47</v>
      </c>
      <c r="AR82" s="25"/>
    </row>
    <row r="83" spans="2:44" s="1" customFormat="1" ht="6.95" customHeight="1">
      <c r="B83" s="25"/>
      <c r="AR83" s="25"/>
    </row>
    <row r="84" spans="2:44" s="3" customFormat="1" ht="12" customHeight="1">
      <c r="B84" s="41"/>
      <c r="C84" s="22" t="s">
        <v>10</v>
      </c>
      <c r="AR84" s="41"/>
    </row>
    <row r="85" spans="2:44" s="4" customFormat="1" ht="36.95" customHeight="1">
      <c r="B85" s="42"/>
      <c r="C85" s="43" t="s">
        <v>11</v>
      </c>
      <c r="L85" s="148" t="str">
        <f>K6</f>
        <v>Rekonštrukcia WC-Základná škola Kračúnovce</v>
      </c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R85" s="42"/>
    </row>
    <row r="86" spans="2:44" s="1" customFormat="1" ht="6.95" customHeight="1">
      <c r="B86" s="25"/>
      <c r="AR86" s="25"/>
    </row>
    <row r="87" spans="2:44" s="1" customFormat="1" ht="12" customHeight="1">
      <c r="B87" s="25"/>
      <c r="C87" s="22" t="s">
        <v>15</v>
      </c>
      <c r="L87" s="44" t="str">
        <f>IF(K8="","",K8)</f>
        <v xml:space="preserve"> </v>
      </c>
      <c r="AI87" s="22" t="s">
        <v>17</v>
      </c>
      <c r="AM87" s="150" t="str">
        <f>IF(AN8="","",AN8)</f>
        <v>9. 8. 2019</v>
      </c>
      <c r="AN87" s="150"/>
      <c r="AR87" s="25"/>
    </row>
    <row r="88" spans="2:44" s="1" customFormat="1" ht="6.95" customHeight="1">
      <c r="B88" s="25"/>
      <c r="AR88" s="25"/>
    </row>
    <row r="89" spans="2:56" s="1" customFormat="1" ht="15.2" customHeight="1">
      <c r="B89" s="25"/>
      <c r="C89" s="22" t="s">
        <v>19</v>
      </c>
      <c r="L89" s="3" t="str">
        <f>IF(E11="","",E11)</f>
        <v xml:space="preserve"> </v>
      </c>
      <c r="AI89" s="22" t="s">
        <v>23</v>
      </c>
      <c r="AM89" s="151" t="str">
        <f>IF(E17="","",E17)</f>
        <v xml:space="preserve"> </v>
      </c>
      <c r="AN89" s="152"/>
      <c r="AO89" s="152"/>
      <c r="AP89" s="152"/>
      <c r="AR89" s="25"/>
      <c r="AS89" s="153" t="s">
        <v>48</v>
      </c>
      <c r="AT89" s="154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2:56" s="1" customFormat="1" ht="15.2" customHeight="1">
      <c r="B90" s="25"/>
      <c r="C90" s="22" t="s">
        <v>22</v>
      </c>
      <c r="L90" s="3" t="str">
        <f>IF(E14="","",E14)</f>
        <v xml:space="preserve"> </v>
      </c>
      <c r="AI90" s="22" t="s">
        <v>26</v>
      </c>
      <c r="AM90" s="151" t="str">
        <f>IF(E20="","",E20)</f>
        <v xml:space="preserve"> </v>
      </c>
      <c r="AN90" s="152"/>
      <c r="AO90" s="152"/>
      <c r="AP90" s="152"/>
      <c r="AR90" s="25"/>
      <c r="AS90" s="155"/>
      <c r="AT90" s="156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2:56" s="1" customFormat="1" ht="10.9" customHeight="1">
      <c r="B91" s="25"/>
      <c r="AR91" s="25"/>
      <c r="AS91" s="155"/>
      <c r="AT91" s="156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2:56" s="1" customFormat="1" ht="29.25" customHeight="1">
      <c r="B92" s="25"/>
      <c r="C92" s="157" t="s">
        <v>49</v>
      </c>
      <c r="D92" s="158"/>
      <c r="E92" s="158"/>
      <c r="F92" s="158"/>
      <c r="G92" s="158"/>
      <c r="H92" s="50"/>
      <c r="I92" s="159" t="s">
        <v>50</v>
      </c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60" t="s">
        <v>51</v>
      </c>
      <c r="AH92" s="158"/>
      <c r="AI92" s="158"/>
      <c r="AJ92" s="158"/>
      <c r="AK92" s="158"/>
      <c r="AL92" s="158"/>
      <c r="AM92" s="158"/>
      <c r="AN92" s="159" t="s">
        <v>52</v>
      </c>
      <c r="AO92" s="158"/>
      <c r="AP92" s="161"/>
      <c r="AQ92" s="51" t="s">
        <v>53</v>
      </c>
      <c r="AR92" s="25"/>
      <c r="AS92" s="52" t="s">
        <v>54</v>
      </c>
      <c r="AT92" s="53" t="s">
        <v>55</v>
      </c>
      <c r="AU92" s="53" t="s">
        <v>56</v>
      </c>
      <c r="AV92" s="53" t="s">
        <v>57</v>
      </c>
      <c r="AW92" s="53" t="s">
        <v>58</v>
      </c>
      <c r="AX92" s="53" t="s">
        <v>59</v>
      </c>
      <c r="AY92" s="53" t="s">
        <v>60</v>
      </c>
      <c r="AZ92" s="53" t="s">
        <v>61</v>
      </c>
      <c r="BA92" s="53" t="s">
        <v>62</v>
      </c>
      <c r="BB92" s="53" t="s">
        <v>63</v>
      </c>
      <c r="BC92" s="53" t="s">
        <v>64</v>
      </c>
      <c r="BD92" s="54" t="s">
        <v>65</v>
      </c>
    </row>
    <row r="93" spans="2:56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2:90" s="5" customFormat="1" ht="32.45" customHeight="1">
      <c r="B94" s="56"/>
      <c r="C94" s="57" t="s">
        <v>66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5">
        <f>ROUND(AG95,2)</f>
        <v>0</v>
      </c>
      <c r="AH94" s="165"/>
      <c r="AI94" s="165"/>
      <c r="AJ94" s="165"/>
      <c r="AK94" s="165"/>
      <c r="AL94" s="165"/>
      <c r="AM94" s="165"/>
      <c r="AN94" s="166">
        <f>SUM(AG94,AT94)</f>
        <v>0</v>
      </c>
      <c r="AO94" s="166"/>
      <c r="AP94" s="166"/>
      <c r="AQ94" s="60" t="s">
        <v>1</v>
      </c>
      <c r="AR94" s="56"/>
      <c r="AS94" s="61">
        <f>ROUND(AS95,2)</f>
        <v>0</v>
      </c>
      <c r="AT94" s="62">
        <f>ROUND(SUM(AV94:AW94),2)</f>
        <v>0</v>
      </c>
      <c r="AU94" s="63">
        <f>ROUND(AU95,5)</f>
        <v>447.24278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ROUND(AZ95,2)</f>
        <v>0</v>
      </c>
      <c r="BA94" s="62">
        <f>ROUND(BA95,2)</f>
        <v>0</v>
      </c>
      <c r="BB94" s="62">
        <f>ROUND(BB95,2)</f>
        <v>0</v>
      </c>
      <c r="BC94" s="62">
        <f>ROUND(BC95,2)</f>
        <v>0</v>
      </c>
      <c r="BD94" s="64">
        <f>ROUND(BD95,2)</f>
        <v>0</v>
      </c>
      <c r="BS94" s="65" t="s">
        <v>67</v>
      </c>
      <c r="BT94" s="65" t="s">
        <v>68</v>
      </c>
      <c r="BV94" s="65" t="s">
        <v>69</v>
      </c>
      <c r="BW94" s="65" t="s">
        <v>4</v>
      </c>
      <c r="BX94" s="65" t="s">
        <v>70</v>
      </c>
      <c r="CL94" s="65" t="s">
        <v>1</v>
      </c>
    </row>
    <row r="95" spans="1:90" s="6" customFormat="1" ht="27" customHeight="1">
      <c r="A95" s="66" t="s">
        <v>71</v>
      </c>
      <c r="B95" s="67"/>
      <c r="C95" s="68"/>
      <c r="D95" s="164"/>
      <c r="E95" s="164"/>
      <c r="F95" s="164"/>
      <c r="G95" s="164"/>
      <c r="H95" s="164"/>
      <c r="I95" s="69"/>
      <c r="J95" s="164" t="s">
        <v>12</v>
      </c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2">
        <f>'246 - Rekonštrukcia WC-Zá...'!J28</f>
        <v>0</v>
      </c>
      <c r="AH95" s="163"/>
      <c r="AI95" s="163"/>
      <c r="AJ95" s="163"/>
      <c r="AK95" s="163"/>
      <c r="AL95" s="163"/>
      <c r="AM95" s="163"/>
      <c r="AN95" s="162">
        <f>SUM(AG95,AT95)</f>
        <v>0</v>
      </c>
      <c r="AO95" s="163"/>
      <c r="AP95" s="163"/>
      <c r="AQ95" s="70" t="s">
        <v>72</v>
      </c>
      <c r="AR95" s="67"/>
      <c r="AS95" s="71">
        <v>0</v>
      </c>
      <c r="AT95" s="72">
        <f>ROUND(SUM(AV95:AW95),2)</f>
        <v>0</v>
      </c>
      <c r="AU95" s="73">
        <f>'246 - Rekonštrukcia WC-Zá...'!P130</f>
        <v>447.24278009</v>
      </c>
      <c r="AV95" s="72">
        <f>'246 - Rekonštrukcia WC-Zá...'!J31</f>
        <v>0</v>
      </c>
      <c r="AW95" s="72">
        <f>'246 - Rekonštrukcia WC-Zá...'!J32</f>
        <v>0</v>
      </c>
      <c r="AX95" s="72">
        <f>'246 - Rekonštrukcia WC-Zá...'!J33</f>
        <v>0</v>
      </c>
      <c r="AY95" s="72">
        <f>'246 - Rekonštrukcia WC-Zá...'!J34</f>
        <v>0</v>
      </c>
      <c r="AZ95" s="72">
        <f>'246 - Rekonštrukcia WC-Zá...'!F31</f>
        <v>0</v>
      </c>
      <c r="BA95" s="72">
        <f>'246 - Rekonštrukcia WC-Zá...'!F32</f>
        <v>0</v>
      </c>
      <c r="BB95" s="72">
        <f>'246 - Rekonštrukcia WC-Zá...'!F33</f>
        <v>0</v>
      </c>
      <c r="BC95" s="72">
        <f>'246 - Rekonštrukcia WC-Zá...'!F34</f>
        <v>0</v>
      </c>
      <c r="BD95" s="74">
        <f>'246 - Rekonštrukcia WC-Zá...'!F35</f>
        <v>0</v>
      </c>
      <c r="BT95" s="75" t="s">
        <v>73</v>
      </c>
      <c r="BU95" s="75" t="s">
        <v>74</v>
      </c>
      <c r="BV95" s="75" t="s">
        <v>69</v>
      </c>
      <c r="BW95" s="75" t="s">
        <v>4</v>
      </c>
      <c r="BX95" s="75" t="s">
        <v>70</v>
      </c>
      <c r="CL95" s="75" t="s">
        <v>1</v>
      </c>
    </row>
    <row r="96" spans="2:44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246 - Rekonštrukcia WC-Z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9"/>
  <sheetViews>
    <sheetView showGridLines="0" tabSelected="1" workbookViewId="0" topLeftCell="A47">
      <selection activeCell="C52" sqref="C5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76"/>
    </row>
    <row r="2" spans="12:46" ht="36.95" customHeight="1">
      <c r="L2" s="170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3" t="s">
        <v>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68</v>
      </c>
    </row>
    <row r="4" spans="2:46" ht="24.95" customHeight="1">
      <c r="B4" s="16"/>
      <c r="D4" s="17" t="s">
        <v>354</v>
      </c>
      <c r="L4" s="16"/>
      <c r="M4" s="77" t="s">
        <v>9</v>
      </c>
      <c r="AT4" s="13" t="s">
        <v>3</v>
      </c>
    </row>
    <row r="5" spans="2:12" ht="6.95" customHeight="1">
      <c r="B5" s="16"/>
      <c r="L5" s="16"/>
    </row>
    <row r="6" spans="2:12" s="1" customFormat="1" ht="12" customHeight="1">
      <c r="B6" s="25"/>
      <c r="D6" s="22" t="s">
        <v>11</v>
      </c>
      <c r="L6" s="25"/>
    </row>
    <row r="7" spans="2:12" s="1" customFormat="1" ht="36.95" customHeight="1">
      <c r="B7" s="25"/>
      <c r="E7" s="148" t="s">
        <v>12</v>
      </c>
      <c r="F7" s="182"/>
      <c r="G7" s="182"/>
      <c r="H7" s="182"/>
      <c r="L7" s="25"/>
    </row>
    <row r="8" spans="2:12" s="1" customFormat="1" ht="12">
      <c r="B8" s="25"/>
      <c r="L8" s="25"/>
    </row>
    <row r="9" spans="2:12" s="1" customFormat="1" ht="12" customHeight="1">
      <c r="B9" s="25"/>
      <c r="D9" s="22" t="s">
        <v>13</v>
      </c>
      <c r="F9" s="20" t="s">
        <v>1</v>
      </c>
      <c r="I9" s="22" t="s">
        <v>14</v>
      </c>
      <c r="J9" s="20" t="s">
        <v>1</v>
      </c>
      <c r="L9" s="25"/>
    </row>
    <row r="10" spans="2:12" s="1" customFormat="1" ht="12" customHeight="1">
      <c r="B10" s="25"/>
      <c r="D10" s="22" t="s">
        <v>15</v>
      </c>
      <c r="F10" s="20" t="s">
        <v>16</v>
      </c>
      <c r="I10" s="22" t="s">
        <v>17</v>
      </c>
      <c r="J10" s="45" t="str">
        <f>'Rekapitulácia stavby'!AN8</f>
        <v>9. 8. 2019</v>
      </c>
      <c r="L10" s="25"/>
    </row>
    <row r="11" spans="2:12" s="1" customFormat="1" ht="10.9" customHeight="1">
      <c r="B11" s="25"/>
      <c r="L11" s="25"/>
    </row>
    <row r="12" spans="2:12" s="1" customFormat="1" ht="12" customHeight="1">
      <c r="B12" s="25"/>
      <c r="D12" s="22" t="s">
        <v>19</v>
      </c>
      <c r="F12" s="1" t="s">
        <v>351</v>
      </c>
      <c r="I12" s="22" t="s">
        <v>20</v>
      </c>
      <c r="J12" s="20" t="str">
        <f>IF('Rekapitulácia stavby'!AN10="","",'Rekapitulácia stavby'!AN10)</f>
        <v/>
      </c>
      <c r="L12" s="25"/>
    </row>
    <row r="13" spans="2:12" s="1" customFormat="1" ht="18" customHeight="1">
      <c r="B13" s="25"/>
      <c r="E13" s="20" t="str">
        <f>IF('Rekapitulácia stavby'!E11="","",'Rekapitulácia stavby'!E11)</f>
        <v xml:space="preserve"> </v>
      </c>
      <c r="I13" s="22" t="s">
        <v>21</v>
      </c>
      <c r="J13" s="20" t="str">
        <f>IF('Rekapitulácia stavby'!AN11="","",'Rekapitulácia stavby'!AN11)</f>
        <v/>
      </c>
      <c r="L13" s="25"/>
    </row>
    <row r="14" spans="2:12" s="1" customFormat="1" ht="6.95" customHeight="1">
      <c r="B14" s="25"/>
      <c r="L14" s="25"/>
    </row>
    <row r="15" spans="2:12" s="1" customFormat="1" ht="12" customHeight="1">
      <c r="B15" s="25"/>
      <c r="D15" s="22" t="s">
        <v>22</v>
      </c>
      <c r="I15" s="22" t="s">
        <v>20</v>
      </c>
      <c r="J15" s="20" t="str">
        <f>'Rekapitulácia stavby'!AN13</f>
        <v/>
      </c>
      <c r="L15" s="25"/>
    </row>
    <row r="16" spans="2:12" s="1" customFormat="1" ht="18" customHeight="1">
      <c r="B16" s="25"/>
      <c r="E16" s="167" t="str">
        <f>'Rekapitulácia stavby'!E14</f>
        <v xml:space="preserve"> </v>
      </c>
      <c r="F16" s="167"/>
      <c r="G16" s="167"/>
      <c r="H16" s="167"/>
      <c r="I16" s="22" t="s">
        <v>21</v>
      </c>
      <c r="J16" s="20" t="str">
        <f>'Rekapitulácia stavby'!AN14</f>
        <v/>
      </c>
      <c r="L16" s="25"/>
    </row>
    <row r="17" spans="2:12" s="1" customFormat="1" ht="6.95" customHeight="1">
      <c r="B17" s="25"/>
      <c r="L17" s="25"/>
    </row>
    <row r="18" spans="2:12" s="1" customFormat="1" ht="12" customHeight="1">
      <c r="B18" s="25"/>
      <c r="D18" s="22" t="s">
        <v>23</v>
      </c>
      <c r="F18" s="1" t="s">
        <v>352</v>
      </c>
      <c r="I18" s="22" t="s">
        <v>20</v>
      </c>
      <c r="J18" s="20" t="str">
        <f>IF('Rekapitulácia stavby'!AN16="","",'Rekapitulácia stavby'!AN16)</f>
        <v/>
      </c>
      <c r="L18" s="25"/>
    </row>
    <row r="19" spans="2:12" s="1" customFormat="1" ht="18" customHeight="1">
      <c r="B19" s="25"/>
      <c r="E19" s="20" t="str">
        <f>IF('Rekapitulácia stavby'!E17="","",'Rekapitulácia stavby'!E17)</f>
        <v xml:space="preserve"> </v>
      </c>
      <c r="I19" s="22" t="s">
        <v>21</v>
      </c>
      <c r="J19" s="20" t="str">
        <f>IF('Rekapitulácia stavby'!AN17="","",'Rekapitulácia stavby'!AN17)</f>
        <v/>
      </c>
      <c r="L19" s="25"/>
    </row>
    <row r="20" spans="2:12" s="1" customFormat="1" ht="6.95" customHeight="1">
      <c r="B20" s="25"/>
      <c r="L20" s="25"/>
    </row>
    <row r="21" spans="2:12" s="1" customFormat="1" ht="12" customHeight="1">
      <c r="B21" s="25"/>
      <c r="D21" s="22" t="s">
        <v>26</v>
      </c>
      <c r="F21" s="1" t="s">
        <v>352</v>
      </c>
      <c r="I21" s="22" t="s">
        <v>20</v>
      </c>
      <c r="J21" s="20" t="str">
        <f>IF('Rekapitulácia stavby'!AN19="","",'Rekapitulácia stavby'!AN19)</f>
        <v/>
      </c>
      <c r="L21" s="25"/>
    </row>
    <row r="22" spans="2:12" s="1" customFormat="1" ht="18" customHeight="1">
      <c r="B22" s="25"/>
      <c r="E22" s="20" t="str">
        <f>IF('Rekapitulácia stavby'!E20="","",'Rekapitulácia stavby'!E20)</f>
        <v xml:space="preserve"> </v>
      </c>
      <c r="I22" s="22" t="s">
        <v>21</v>
      </c>
      <c r="J22" s="20" t="str">
        <f>IF('Rekapitulácia stavby'!AN20="","",'Rekapitulácia stavby'!AN20)</f>
        <v/>
      </c>
      <c r="L22" s="25"/>
    </row>
    <row r="23" spans="2:12" s="1" customFormat="1" ht="6.95" customHeight="1">
      <c r="B23" s="25"/>
      <c r="L23" s="25"/>
    </row>
    <row r="24" spans="2:12" s="1" customFormat="1" ht="12" customHeight="1">
      <c r="B24" s="25"/>
      <c r="D24" s="22" t="s">
        <v>27</v>
      </c>
      <c r="L24" s="25"/>
    </row>
    <row r="25" spans="2:12" s="7" customFormat="1" ht="16.5" customHeight="1">
      <c r="B25" s="78"/>
      <c r="E25" s="171" t="s">
        <v>1</v>
      </c>
      <c r="F25" s="171"/>
      <c r="G25" s="171"/>
      <c r="H25" s="171"/>
      <c r="L25" s="78"/>
    </row>
    <row r="26" spans="2:12" s="1" customFormat="1" ht="6.95" customHeight="1">
      <c r="B26" s="25"/>
      <c r="L26" s="25"/>
    </row>
    <row r="27" spans="2:12" s="1" customFormat="1" ht="6.95" customHeight="1">
      <c r="B27" s="25"/>
      <c r="D27" s="46"/>
      <c r="E27" s="46"/>
      <c r="F27" s="46"/>
      <c r="G27" s="46"/>
      <c r="H27" s="46"/>
      <c r="I27" s="46"/>
      <c r="J27" s="46"/>
      <c r="K27" s="46"/>
      <c r="L27" s="25"/>
    </row>
    <row r="28" spans="2:12" s="1" customFormat="1" ht="25.35" customHeight="1">
      <c r="B28" s="25"/>
      <c r="D28" s="79" t="s">
        <v>28</v>
      </c>
      <c r="J28" s="59">
        <f>ROUND(J130,2)</f>
        <v>0</v>
      </c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14.45" customHeight="1">
      <c r="B30" s="25"/>
      <c r="F30" s="28" t="s">
        <v>30</v>
      </c>
      <c r="I30" s="28" t="s">
        <v>29</v>
      </c>
      <c r="J30" s="28" t="s">
        <v>31</v>
      </c>
      <c r="L30" s="25"/>
    </row>
    <row r="31" spans="2:12" s="1" customFormat="1" ht="14.45" customHeight="1">
      <c r="B31" s="25"/>
      <c r="D31" s="80" t="s">
        <v>32</v>
      </c>
      <c r="E31" s="22" t="s">
        <v>33</v>
      </c>
      <c r="F31" s="81">
        <f>ROUND((SUM(BE130:BE198)),2)</f>
        <v>0</v>
      </c>
      <c r="I31" s="82">
        <v>0.2</v>
      </c>
      <c r="J31" s="81">
        <f>ROUND(((SUM(BE130:BE198))*I31),2)</f>
        <v>0</v>
      </c>
      <c r="L31" s="25"/>
    </row>
    <row r="32" spans="2:12" s="1" customFormat="1" ht="14.45" customHeight="1">
      <c r="B32" s="25"/>
      <c r="E32" s="22" t="s">
        <v>34</v>
      </c>
      <c r="F32" s="81">
        <f>ROUND((SUM(BF130:BF198)),2)</f>
        <v>0</v>
      </c>
      <c r="I32" s="82">
        <v>0.2</v>
      </c>
      <c r="J32" s="81">
        <f>ROUND(((SUM(BF130:BF198))*I32),2)</f>
        <v>0</v>
      </c>
      <c r="L32" s="25"/>
    </row>
    <row r="33" spans="2:12" s="1" customFormat="1" ht="14.45" customHeight="1" hidden="1">
      <c r="B33" s="25"/>
      <c r="E33" s="22" t="s">
        <v>35</v>
      </c>
      <c r="F33" s="81">
        <f>ROUND((SUM(BG130:BG198)),2)</f>
        <v>0</v>
      </c>
      <c r="I33" s="82">
        <v>0.2</v>
      </c>
      <c r="J33" s="81">
        <f>0</f>
        <v>0</v>
      </c>
      <c r="L33" s="25"/>
    </row>
    <row r="34" spans="2:12" s="1" customFormat="1" ht="14.45" customHeight="1" hidden="1">
      <c r="B34" s="25"/>
      <c r="E34" s="22" t="s">
        <v>36</v>
      </c>
      <c r="F34" s="81">
        <f>ROUND((SUM(BH130:BH198)),2)</f>
        <v>0</v>
      </c>
      <c r="I34" s="82">
        <v>0.2</v>
      </c>
      <c r="J34" s="81">
        <f>0</f>
        <v>0</v>
      </c>
      <c r="L34" s="25"/>
    </row>
    <row r="35" spans="2:12" s="1" customFormat="1" ht="14.45" customHeight="1" hidden="1">
      <c r="B35" s="25"/>
      <c r="E35" s="22" t="s">
        <v>37</v>
      </c>
      <c r="F35" s="81">
        <f>ROUND((SUM(BI130:BI198)),2)</f>
        <v>0</v>
      </c>
      <c r="I35" s="82">
        <v>0</v>
      </c>
      <c r="J35" s="81">
        <f>0</f>
        <v>0</v>
      </c>
      <c r="L35" s="25"/>
    </row>
    <row r="36" spans="2:12" s="1" customFormat="1" ht="6.95" customHeight="1">
      <c r="B36" s="25"/>
      <c r="L36" s="25"/>
    </row>
    <row r="37" spans="2:12" s="1" customFormat="1" ht="25.35" customHeight="1">
      <c r="B37" s="25"/>
      <c r="C37" s="83"/>
      <c r="D37" s="84" t="s">
        <v>38</v>
      </c>
      <c r="E37" s="50"/>
      <c r="F37" s="50"/>
      <c r="G37" s="85" t="s">
        <v>39</v>
      </c>
      <c r="H37" s="86" t="s">
        <v>40</v>
      </c>
      <c r="I37" s="50"/>
      <c r="J37" s="87">
        <f>SUM(J28:J35)</f>
        <v>0</v>
      </c>
      <c r="K37" s="88"/>
      <c r="L37" s="25"/>
    </row>
    <row r="38" spans="2:12" s="1" customFormat="1" ht="14.45" customHeight="1">
      <c r="B38" s="25"/>
      <c r="L38" s="25"/>
    </row>
    <row r="39" spans="2:12" ht="14.45" customHeight="1">
      <c r="B39" s="16"/>
      <c r="L39" s="16"/>
    </row>
    <row r="40" spans="2:12" ht="14.45" customHeight="1">
      <c r="B40" s="16"/>
      <c r="L40" s="1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41</v>
      </c>
      <c r="E50" s="35"/>
      <c r="F50" s="35"/>
      <c r="G50" s="34" t="s">
        <v>42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5"/>
      <c r="D61" s="36" t="s">
        <v>43</v>
      </c>
      <c r="E61" s="27"/>
      <c r="F61" s="89" t="s">
        <v>44</v>
      </c>
      <c r="G61" s="36" t="s">
        <v>43</v>
      </c>
      <c r="H61" s="27"/>
      <c r="I61" s="27"/>
      <c r="J61" s="90" t="s">
        <v>44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5"/>
      <c r="D65" s="34" t="s">
        <v>45</v>
      </c>
      <c r="E65" s="35"/>
      <c r="F65" s="35"/>
      <c r="G65" s="34" t="s">
        <v>46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5"/>
      <c r="D76" s="36" t="s">
        <v>43</v>
      </c>
      <c r="E76" s="27"/>
      <c r="F76" s="89" t="s">
        <v>44</v>
      </c>
      <c r="G76" s="36" t="s">
        <v>43</v>
      </c>
      <c r="H76" s="27"/>
      <c r="I76" s="27"/>
      <c r="J76" s="90" t="s">
        <v>44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 hidden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 hidden="1">
      <c r="B82" s="25"/>
      <c r="C82" s="17" t="s">
        <v>75</v>
      </c>
      <c r="L82" s="25"/>
    </row>
    <row r="83" spans="2:12" s="1" customFormat="1" ht="6.95" customHeight="1" hidden="1">
      <c r="B83" s="25"/>
      <c r="L83" s="25"/>
    </row>
    <row r="84" spans="2:12" s="1" customFormat="1" ht="12" customHeight="1" hidden="1">
      <c r="B84" s="25"/>
      <c r="C84" s="22" t="s">
        <v>11</v>
      </c>
      <c r="L84" s="25"/>
    </row>
    <row r="85" spans="2:12" s="1" customFormat="1" ht="16.5" customHeight="1" hidden="1">
      <c r="B85" s="25"/>
      <c r="E85" s="148" t="str">
        <f>E7</f>
        <v>Rekonštrukcia WC-Základná škola Kračúnovce</v>
      </c>
      <c r="F85" s="182"/>
      <c r="G85" s="182"/>
      <c r="H85" s="182"/>
      <c r="L85" s="25"/>
    </row>
    <row r="86" spans="2:12" s="1" customFormat="1" ht="6.95" customHeight="1" hidden="1">
      <c r="B86" s="25"/>
      <c r="L86" s="25"/>
    </row>
    <row r="87" spans="2:12" s="1" customFormat="1" ht="12" customHeight="1" hidden="1">
      <c r="B87" s="25"/>
      <c r="C87" s="22" t="s">
        <v>15</v>
      </c>
      <c r="F87" s="20" t="str">
        <f>F10</f>
        <v xml:space="preserve"> </v>
      </c>
      <c r="I87" s="22" t="s">
        <v>17</v>
      </c>
      <c r="J87" s="45" t="str">
        <f>IF(J10="","",J10)</f>
        <v>9. 8. 2019</v>
      </c>
      <c r="L87" s="25"/>
    </row>
    <row r="88" spans="2:12" s="1" customFormat="1" ht="6.95" customHeight="1" hidden="1">
      <c r="B88" s="25"/>
      <c r="L88" s="25"/>
    </row>
    <row r="89" spans="2:12" s="1" customFormat="1" ht="15.2" customHeight="1" hidden="1">
      <c r="B89" s="25"/>
      <c r="C89" s="22" t="s">
        <v>19</v>
      </c>
      <c r="F89" s="20" t="str">
        <f>E13</f>
        <v xml:space="preserve"> </v>
      </c>
      <c r="I89" s="22" t="s">
        <v>23</v>
      </c>
      <c r="J89" s="23" t="str">
        <f>E19</f>
        <v xml:space="preserve"> </v>
      </c>
      <c r="L89" s="25"/>
    </row>
    <row r="90" spans="2:12" s="1" customFormat="1" ht="15.2" customHeight="1" hidden="1">
      <c r="B90" s="25"/>
      <c r="C90" s="22" t="s">
        <v>22</v>
      </c>
      <c r="F90" s="20" t="str">
        <f>IF(E16="","",E16)</f>
        <v xml:space="preserve"> </v>
      </c>
      <c r="I90" s="22" t="s">
        <v>26</v>
      </c>
      <c r="J90" s="23" t="str">
        <f>E22</f>
        <v xml:space="preserve"> </v>
      </c>
      <c r="L90" s="25"/>
    </row>
    <row r="91" spans="2:12" s="1" customFormat="1" ht="10.35" customHeight="1" hidden="1">
      <c r="B91" s="25"/>
      <c r="L91" s="25"/>
    </row>
    <row r="92" spans="2:12" s="1" customFormat="1" ht="29.25" customHeight="1" hidden="1">
      <c r="B92" s="25"/>
      <c r="C92" s="91" t="s">
        <v>76</v>
      </c>
      <c r="D92" s="83"/>
      <c r="E92" s="83"/>
      <c r="F92" s="83"/>
      <c r="G92" s="83"/>
      <c r="H92" s="83"/>
      <c r="I92" s="83"/>
      <c r="J92" s="92" t="s">
        <v>77</v>
      </c>
      <c r="K92" s="83"/>
      <c r="L92" s="25"/>
    </row>
    <row r="93" spans="2:12" s="1" customFormat="1" ht="10.35" customHeight="1" hidden="1">
      <c r="B93" s="25"/>
      <c r="L93" s="25"/>
    </row>
    <row r="94" spans="2:47" s="1" customFormat="1" ht="22.9" customHeight="1" hidden="1">
      <c r="B94" s="25"/>
      <c r="C94" s="93" t="s">
        <v>78</v>
      </c>
      <c r="J94" s="59">
        <f>J130</f>
        <v>0</v>
      </c>
      <c r="L94" s="25"/>
      <c r="AU94" s="13" t="s">
        <v>79</v>
      </c>
    </row>
    <row r="95" spans="2:12" s="8" customFormat="1" ht="24.95" customHeight="1" hidden="1">
      <c r="B95" s="94"/>
      <c r="D95" s="95" t="s">
        <v>80</v>
      </c>
      <c r="E95" s="96"/>
      <c r="F95" s="96"/>
      <c r="G95" s="96"/>
      <c r="H95" s="96"/>
      <c r="I95" s="96"/>
      <c r="J95" s="97">
        <f>J131</f>
        <v>0</v>
      </c>
      <c r="L95" s="94"/>
    </row>
    <row r="96" spans="2:12" s="9" customFormat="1" ht="19.9" customHeight="1" hidden="1">
      <c r="B96" s="98"/>
      <c r="D96" s="99" t="s">
        <v>81</v>
      </c>
      <c r="E96" s="100"/>
      <c r="F96" s="100"/>
      <c r="G96" s="100"/>
      <c r="H96" s="100"/>
      <c r="I96" s="100"/>
      <c r="J96" s="101">
        <f>J132</f>
        <v>0</v>
      </c>
      <c r="L96" s="98"/>
    </row>
    <row r="97" spans="2:12" s="9" customFormat="1" ht="19.9" customHeight="1" hidden="1">
      <c r="B97" s="98"/>
      <c r="D97" s="99" t="s">
        <v>82</v>
      </c>
      <c r="E97" s="100"/>
      <c r="F97" s="100"/>
      <c r="G97" s="100"/>
      <c r="H97" s="100"/>
      <c r="I97" s="100"/>
      <c r="J97" s="101">
        <f>J134</f>
        <v>0</v>
      </c>
      <c r="L97" s="98"/>
    </row>
    <row r="98" spans="2:12" s="9" customFormat="1" ht="19.9" customHeight="1" hidden="1">
      <c r="B98" s="98"/>
      <c r="D98" s="99" t="s">
        <v>83</v>
      </c>
      <c r="E98" s="100"/>
      <c r="F98" s="100"/>
      <c r="G98" s="100"/>
      <c r="H98" s="100"/>
      <c r="I98" s="100"/>
      <c r="J98" s="101">
        <f>J144</f>
        <v>0</v>
      </c>
      <c r="L98" s="98"/>
    </row>
    <row r="99" spans="2:12" s="9" customFormat="1" ht="19.9" customHeight="1" hidden="1">
      <c r="B99" s="98"/>
      <c r="D99" s="99" t="s">
        <v>84</v>
      </c>
      <c r="E99" s="100"/>
      <c r="F99" s="100"/>
      <c r="G99" s="100"/>
      <c r="H99" s="100"/>
      <c r="I99" s="100"/>
      <c r="J99" s="101">
        <f>J151</f>
        <v>0</v>
      </c>
      <c r="L99" s="98"/>
    </row>
    <row r="100" spans="2:12" s="8" customFormat="1" ht="24.95" customHeight="1" hidden="1">
      <c r="B100" s="94"/>
      <c r="D100" s="95" t="s">
        <v>85</v>
      </c>
      <c r="E100" s="96"/>
      <c r="F100" s="96"/>
      <c r="G100" s="96"/>
      <c r="H100" s="96"/>
      <c r="I100" s="96"/>
      <c r="J100" s="97">
        <f>J153</f>
        <v>0</v>
      </c>
      <c r="L100" s="94"/>
    </row>
    <row r="101" spans="2:12" s="9" customFormat="1" ht="19.9" customHeight="1" hidden="1">
      <c r="B101" s="98"/>
      <c r="D101" s="99" t="s">
        <v>86</v>
      </c>
      <c r="E101" s="100"/>
      <c r="F101" s="100"/>
      <c r="G101" s="100"/>
      <c r="H101" s="100"/>
      <c r="I101" s="100"/>
      <c r="J101" s="101">
        <f>J154</f>
        <v>0</v>
      </c>
      <c r="L101" s="98"/>
    </row>
    <row r="102" spans="2:12" s="9" customFormat="1" ht="19.9" customHeight="1" hidden="1">
      <c r="B102" s="98"/>
      <c r="D102" s="99" t="s">
        <v>87</v>
      </c>
      <c r="E102" s="100"/>
      <c r="F102" s="100"/>
      <c r="G102" s="100"/>
      <c r="H102" s="100"/>
      <c r="I102" s="100"/>
      <c r="J102" s="101">
        <f>J156</f>
        <v>0</v>
      </c>
      <c r="L102" s="98"/>
    </row>
    <row r="103" spans="2:12" s="9" customFormat="1" ht="19.9" customHeight="1" hidden="1">
      <c r="B103" s="98"/>
      <c r="D103" s="99" t="s">
        <v>88</v>
      </c>
      <c r="E103" s="100"/>
      <c r="F103" s="100"/>
      <c r="G103" s="100"/>
      <c r="H103" s="100"/>
      <c r="I103" s="100"/>
      <c r="J103" s="101">
        <f>J165</f>
        <v>0</v>
      </c>
      <c r="L103" s="98"/>
    </row>
    <row r="104" spans="2:12" s="9" customFormat="1" ht="19.9" customHeight="1" hidden="1">
      <c r="B104" s="98"/>
      <c r="D104" s="99" t="s">
        <v>89</v>
      </c>
      <c r="E104" s="100"/>
      <c r="F104" s="100"/>
      <c r="G104" s="100"/>
      <c r="H104" s="100"/>
      <c r="I104" s="100"/>
      <c r="J104" s="101">
        <f>J169</f>
        <v>0</v>
      </c>
      <c r="L104" s="98"/>
    </row>
    <row r="105" spans="2:12" s="9" customFormat="1" ht="19.9" customHeight="1" hidden="1">
      <c r="B105" s="98"/>
      <c r="D105" s="99" t="s">
        <v>90</v>
      </c>
      <c r="E105" s="100"/>
      <c r="F105" s="100"/>
      <c r="G105" s="100"/>
      <c r="H105" s="100"/>
      <c r="I105" s="100"/>
      <c r="J105" s="101">
        <f>J173</f>
        <v>0</v>
      </c>
      <c r="L105" s="98"/>
    </row>
    <row r="106" spans="2:12" s="9" customFormat="1" ht="19.9" customHeight="1" hidden="1">
      <c r="B106" s="98"/>
      <c r="D106" s="99" t="s">
        <v>91</v>
      </c>
      <c r="E106" s="100"/>
      <c r="F106" s="100"/>
      <c r="G106" s="100"/>
      <c r="H106" s="100"/>
      <c r="I106" s="100"/>
      <c r="J106" s="101">
        <f>J176</f>
        <v>0</v>
      </c>
      <c r="L106" s="98"/>
    </row>
    <row r="107" spans="2:12" s="9" customFormat="1" ht="19.9" customHeight="1" hidden="1">
      <c r="B107" s="98"/>
      <c r="D107" s="99" t="s">
        <v>92</v>
      </c>
      <c r="E107" s="100"/>
      <c r="F107" s="100"/>
      <c r="G107" s="100"/>
      <c r="H107" s="100"/>
      <c r="I107" s="100"/>
      <c r="J107" s="101">
        <f>J179</f>
        <v>0</v>
      </c>
      <c r="L107" s="98"/>
    </row>
    <row r="108" spans="2:12" s="9" customFormat="1" ht="19.9" customHeight="1" hidden="1">
      <c r="B108" s="98"/>
      <c r="D108" s="99" t="s">
        <v>93</v>
      </c>
      <c r="E108" s="100"/>
      <c r="F108" s="100"/>
      <c r="G108" s="100"/>
      <c r="H108" s="100"/>
      <c r="I108" s="100"/>
      <c r="J108" s="101">
        <f>J182</f>
        <v>0</v>
      </c>
      <c r="L108" s="98"/>
    </row>
    <row r="109" spans="2:12" s="9" customFormat="1" ht="19.9" customHeight="1" hidden="1">
      <c r="B109" s="98"/>
      <c r="D109" s="99" t="s">
        <v>94</v>
      </c>
      <c r="E109" s="100"/>
      <c r="F109" s="100"/>
      <c r="G109" s="100"/>
      <c r="H109" s="100"/>
      <c r="I109" s="100"/>
      <c r="J109" s="101">
        <f>J185</f>
        <v>0</v>
      </c>
      <c r="L109" s="98"/>
    </row>
    <row r="110" spans="2:12" s="9" customFormat="1" ht="19.9" customHeight="1" hidden="1">
      <c r="B110" s="98"/>
      <c r="D110" s="99" t="s">
        <v>95</v>
      </c>
      <c r="E110" s="100"/>
      <c r="F110" s="100"/>
      <c r="G110" s="100"/>
      <c r="H110" s="100"/>
      <c r="I110" s="100"/>
      <c r="J110" s="101">
        <f>J187</f>
        <v>0</v>
      </c>
      <c r="L110" s="98"/>
    </row>
    <row r="111" spans="2:12" s="8" customFormat="1" ht="24.95" customHeight="1" hidden="1">
      <c r="B111" s="94"/>
      <c r="D111" s="95" t="s">
        <v>96</v>
      </c>
      <c r="E111" s="96"/>
      <c r="F111" s="96"/>
      <c r="G111" s="96"/>
      <c r="H111" s="96"/>
      <c r="I111" s="96"/>
      <c r="J111" s="97">
        <f>J190</f>
        <v>0</v>
      </c>
      <c r="L111" s="94"/>
    </row>
    <row r="112" spans="2:12" s="9" customFormat="1" ht="19.9" customHeight="1" hidden="1">
      <c r="B112" s="98"/>
      <c r="D112" s="99" t="s">
        <v>97</v>
      </c>
      <c r="E112" s="100"/>
      <c r="F112" s="100"/>
      <c r="G112" s="100"/>
      <c r="H112" s="100"/>
      <c r="I112" s="100"/>
      <c r="J112" s="101">
        <f>J191</f>
        <v>0</v>
      </c>
      <c r="L112" s="98"/>
    </row>
    <row r="113" spans="2:12" s="1" customFormat="1" ht="21.75" customHeight="1" hidden="1">
      <c r="B113" s="25"/>
      <c r="L113" s="25"/>
    </row>
    <row r="114" spans="2:12" s="1" customFormat="1" ht="6.95" customHeight="1" hidden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25"/>
    </row>
    <row r="115" ht="12" hidden="1"/>
    <row r="116" ht="12" hidden="1"/>
    <row r="117" ht="12" hidden="1"/>
    <row r="118" spans="2:12" s="1" customFormat="1" ht="6.95" customHeight="1"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25"/>
    </row>
    <row r="119" spans="2:12" s="1" customFormat="1" ht="24.95" customHeight="1">
      <c r="B119" s="25"/>
      <c r="C119" s="17" t="s">
        <v>353</v>
      </c>
      <c r="L119" s="25"/>
    </row>
    <row r="120" spans="2:12" s="1" customFormat="1" ht="6.95" customHeight="1">
      <c r="B120" s="25"/>
      <c r="L120" s="25"/>
    </row>
    <row r="121" spans="2:12" s="1" customFormat="1" ht="12" customHeight="1">
      <c r="B121" s="25"/>
      <c r="C121" s="22" t="s">
        <v>11</v>
      </c>
      <c r="L121" s="25"/>
    </row>
    <row r="122" spans="2:12" s="1" customFormat="1" ht="16.5" customHeight="1">
      <c r="B122" s="25"/>
      <c r="E122" s="148" t="str">
        <f>E7</f>
        <v>Rekonštrukcia WC-Základná škola Kračúnovce</v>
      </c>
      <c r="F122" s="182"/>
      <c r="G122" s="182"/>
      <c r="H122" s="182"/>
      <c r="L122" s="25"/>
    </row>
    <row r="123" spans="2:12" s="1" customFormat="1" ht="6.95" customHeight="1">
      <c r="B123" s="25"/>
      <c r="L123" s="25"/>
    </row>
    <row r="124" spans="2:12" s="1" customFormat="1" ht="12" customHeight="1">
      <c r="B124" s="25"/>
      <c r="C124" s="22" t="s">
        <v>15</v>
      </c>
      <c r="F124" s="20" t="str">
        <f>F10</f>
        <v xml:space="preserve"> </v>
      </c>
      <c r="I124" s="22" t="s">
        <v>17</v>
      </c>
      <c r="J124" s="45" t="str">
        <f>IF(J10="","",J10)</f>
        <v>9. 8. 2019</v>
      </c>
      <c r="L124" s="25"/>
    </row>
    <row r="125" spans="2:12" s="1" customFormat="1" ht="6.95" customHeight="1">
      <c r="B125" s="25"/>
      <c r="L125" s="25"/>
    </row>
    <row r="126" spans="2:12" s="1" customFormat="1" ht="15.2" customHeight="1">
      <c r="B126" s="25"/>
      <c r="C126" s="22" t="s">
        <v>19</v>
      </c>
      <c r="F126" s="20" t="str">
        <f>E13</f>
        <v xml:space="preserve"> </v>
      </c>
      <c r="I126" s="22" t="s">
        <v>23</v>
      </c>
      <c r="J126" s="23" t="str">
        <f>E19</f>
        <v xml:space="preserve"> </v>
      </c>
      <c r="L126" s="25"/>
    </row>
    <row r="127" spans="2:12" s="1" customFormat="1" ht="15.2" customHeight="1">
      <c r="B127" s="25"/>
      <c r="C127" s="22" t="s">
        <v>22</v>
      </c>
      <c r="F127" s="20" t="str">
        <f>IF(E16="","",E16)</f>
        <v xml:space="preserve"> </v>
      </c>
      <c r="I127" s="22" t="s">
        <v>26</v>
      </c>
      <c r="J127" s="23" t="str">
        <f>E22</f>
        <v xml:space="preserve"> </v>
      </c>
      <c r="L127" s="25"/>
    </row>
    <row r="128" spans="2:12" s="1" customFormat="1" ht="10.35" customHeight="1">
      <c r="B128" s="25"/>
      <c r="L128" s="25"/>
    </row>
    <row r="129" spans="2:20" s="10" customFormat="1" ht="29.25" customHeight="1">
      <c r="B129" s="102"/>
      <c r="C129" s="103" t="s">
        <v>98</v>
      </c>
      <c r="D129" s="104" t="s">
        <v>53</v>
      </c>
      <c r="E129" s="104" t="s">
        <v>49</v>
      </c>
      <c r="F129" s="104" t="s">
        <v>50</v>
      </c>
      <c r="G129" s="104" t="s">
        <v>99</v>
      </c>
      <c r="H129" s="104" t="s">
        <v>100</v>
      </c>
      <c r="I129" s="104" t="s">
        <v>101</v>
      </c>
      <c r="J129" s="105" t="s">
        <v>77</v>
      </c>
      <c r="K129" s="106" t="s">
        <v>102</v>
      </c>
      <c r="L129" s="102"/>
      <c r="M129" s="52" t="s">
        <v>1</v>
      </c>
      <c r="N129" s="53" t="s">
        <v>32</v>
      </c>
      <c r="O129" s="53" t="s">
        <v>103</v>
      </c>
      <c r="P129" s="53" t="s">
        <v>104</v>
      </c>
      <c r="Q129" s="53" t="s">
        <v>105</v>
      </c>
      <c r="R129" s="53" t="s">
        <v>106</v>
      </c>
      <c r="S129" s="53" t="s">
        <v>107</v>
      </c>
      <c r="T129" s="54" t="s">
        <v>108</v>
      </c>
    </row>
    <row r="130" spans="2:63" s="1" customFormat="1" ht="22.9" customHeight="1">
      <c r="B130" s="25"/>
      <c r="C130" s="57" t="s">
        <v>78</v>
      </c>
      <c r="J130" s="107">
        <f>BK130</f>
        <v>0</v>
      </c>
      <c r="L130" s="25"/>
      <c r="M130" s="55"/>
      <c r="N130" s="46"/>
      <c r="O130" s="46"/>
      <c r="P130" s="108">
        <f>P131+P153+P190</f>
        <v>447.24278009</v>
      </c>
      <c r="Q130" s="46"/>
      <c r="R130" s="108">
        <f>R131+R153+R190</f>
        <v>14.53505721</v>
      </c>
      <c r="S130" s="46"/>
      <c r="T130" s="109">
        <f>T131+T153+T190</f>
        <v>5.494800000000001</v>
      </c>
      <c r="AT130" s="13" t="s">
        <v>67</v>
      </c>
      <c r="AU130" s="13" t="s">
        <v>79</v>
      </c>
      <c r="BK130" s="110">
        <f>BK131+BK153+BK190</f>
        <v>0</v>
      </c>
    </row>
    <row r="131" spans="2:63" s="11" customFormat="1" ht="25.9" customHeight="1">
      <c r="B131" s="111"/>
      <c r="D131" s="112" t="s">
        <v>67</v>
      </c>
      <c r="E131" s="113" t="s">
        <v>109</v>
      </c>
      <c r="F131" s="113" t="s">
        <v>110</v>
      </c>
      <c r="J131" s="114"/>
      <c r="L131" s="111"/>
      <c r="M131" s="115"/>
      <c r="N131" s="116"/>
      <c r="O131" s="116"/>
      <c r="P131" s="117">
        <f>P132+P134+P144+P151</f>
        <v>151.09086563000002</v>
      </c>
      <c r="Q131" s="116"/>
      <c r="R131" s="117">
        <f>R132+R134+R144+R151</f>
        <v>3.23362309</v>
      </c>
      <c r="S131" s="116"/>
      <c r="T131" s="118">
        <f>T132+T134+T144+T151</f>
        <v>5.494800000000001</v>
      </c>
      <c r="AR131" s="112" t="s">
        <v>73</v>
      </c>
      <c r="AT131" s="119" t="s">
        <v>67</v>
      </c>
      <c r="AU131" s="119" t="s">
        <v>68</v>
      </c>
      <c r="AY131" s="112" t="s">
        <v>111</v>
      </c>
      <c r="BK131" s="120">
        <f>BK132+BK134+BK144+BK151</f>
        <v>0</v>
      </c>
    </row>
    <row r="132" spans="2:63" s="11" customFormat="1" ht="22.9" customHeight="1">
      <c r="B132" s="111"/>
      <c r="D132" s="112" t="s">
        <v>67</v>
      </c>
      <c r="E132" s="121" t="s">
        <v>112</v>
      </c>
      <c r="F132" s="121" t="s">
        <v>113</v>
      </c>
      <c r="J132" s="122"/>
      <c r="L132" s="111"/>
      <c r="M132" s="115"/>
      <c r="N132" s="116"/>
      <c r="O132" s="116"/>
      <c r="P132" s="117">
        <f>P133</f>
        <v>0.84856</v>
      </c>
      <c r="Q132" s="116"/>
      <c r="R132" s="117">
        <f>R133</f>
        <v>0.14388</v>
      </c>
      <c r="S132" s="116"/>
      <c r="T132" s="118">
        <f>T133</f>
        <v>0</v>
      </c>
      <c r="AR132" s="112" t="s">
        <v>73</v>
      </c>
      <c r="AT132" s="119" t="s">
        <v>67</v>
      </c>
      <c r="AU132" s="119" t="s">
        <v>73</v>
      </c>
      <c r="AY132" s="112" t="s">
        <v>111</v>
      </c>
      <c r="BK132" s="120">
        <f>BK133</f>
        <v>0</v>
      </c>
    </row>
    <row r="133" spans="2:65" s="1" customFormat="1" ht="24" customHeight="1">
      <c r="B133" s="123"/>
      <c r="C133" s="124" t="s">
        <v>73</v>
      </c>
      <c r="D133" s="124" t="s">
        <v>114</v>
      </c>
      <c r="E133" s="125" t="s">
        <v>115</v>
      </c>
      <c r="F133" s="126" t="s">
        <v>116</v>
      </c>
      <c r="G133" s="127" t="s">
        <v>117</v>
      </c>
      <c r="H133" s="128">
        <v>2</v>
      </c>
      <c r="I133" s="128"/>
      <c r="J133" s="128"/>
      <c r="K133" s="126" t="s">
        <v>118</v>
      </c>
      <c r="L133" s="25"/>
      <c r="M133" s="129" t="s">
        <v>1</v>
      </c>
      <c r="N133" s="130" t="s">
        <v>34</v>
      </c>
      <c r="O133" s="131">
        <v>0.42428</v>
      </c>
      <c r="P133" s="131">
        <f>O133*H133</f>
        <v>0.84856</v>
      </c>
      <c r="Q133" s="131">
        <v>0.07194</v>
      </c>
      <c r="R133" s="131">
        <f>Q133*H133</f>
        <v>0.14388</v>
      </c>
      <c r="S133" s="131">
        <v>0</v>
      </c>
      <c r="T133" s="132">
        <f>S133*H133</f>
        <v>0</v>
      </c>
      <c r="AR133" s="133" t="s">
        <v>119</v>
      </c>
      <c r="AT133" s="133" t="s">
        <v>114</v>
      </c>
      <c r="AU133" s="133" t="s">
        <v>120</v>
      </c>
      <c r="AY133" s="13" t="s">
        <v>111</v>
      </c>
      <c r="BE133" s="134">
        <f>IF(N133="základná",J133,0)</f>
        <v>0</v>
      </c>
      <c r="BF133" s="134">
        <f>IF(N133="znížená",J133,0)</f>
        <v>0</v>
      </c>
      <c r="BG133" s="134">
        <f>IF(N133="zákl. prenesená",J133,0)</f>
        <v>0</v>
      </c>
      <c r="BH133" s="134">
        <f>IF(N133="zníž. prenesená",J133,0)</f>
        <v>0</v>
      </c>
      <c r="BI133" s="134">
        <f>IF(N133="nulová",J133,0)</f>
        <v>0</v>
      </c>
      <c r="BJ133" s="13" t="s">
        <v>120</v>
      </c>
      <c r="BK133" s="135">
        <f>ROUND(I133*H133,3)</f>
        <v>0</v>
      </c>
      <c r="BL133" s="13" t="s">
        <v>119</v>
      </c>
      <c r="BM133" s="133" t="s">
        <v>121</v>
      </c>
    </row>
    <row r="134" spans="2:63" s="11" customFormat="1" ht="22.9" customHeight="1">
      <c r="B134" s="111"/>
      <c r="D134" s="112" t="s">
        <v>67</v>
      </c>
      <c r="E134" s="121" t="s">
        <v>122</v>
      </c>
      <c r="F134" s="121" t="s">
        <v>123</v>
      </c>
      <c r="J134" s="122"/>
      <c r="L134" s="111"/>
      <c r="M134" s="115"/>
      <c r="N134" s="116"/>
      <c r="O134" s="116"/>
      <c r="P134" s="117">
        <f>SUM(P135:P143)</f>
        <v>112.81577863000001</v>
      </c>
      <c r="Q134" s="116"/>
      <c r="R134" s="117">
        <f>SUM(R135:R143)</f>
        <v>3.0897430900000002</v>
      </c>
      <c r="S134" s="116"/>
      <c r="T134" s="118">
        <f>SUM(T135:T143)</f>
        <v>0</v>
      </c>
      <c r="AR134" s="112" t="s">
        <v>73</v>
      </c>
      <c r="AT134" s="119" t="s">
        <v>67</v>
      </c>
      <c r="AU134" s="119" t="s">
        <v>73</v>
      </c>
      <c r="AY134" s="112" t="s">
        <v>111</v>
      </c>
      <c r="BK134" s="120">
        <f>SUM(BK135:BK143)</f>
        <v>0</v>
      </c>
    </row>
    <row r="135" spans="2:65" s="1" customFormat="1" ht="24" customHeight="1">
      <c r="B135" s="123"/>
      <c r="C135" s="124" t="s">
        <v>120</v>
      </c>
      <c r="D135" s="124" t="s">
        <v>114</v>
      </c>
      <c r="E135" s="125" t="s">
        <v>124</v>
      </c>
      <c r="F135" s="126" t="s">
        <v>125</v>
      </c>
      <c r="G135" s="127" t="s">
        <v>117</v>
      </c>
      <c r="H135" s="128">
        <v>25.33</v>
      </c>
      <c r="I135" s="128"/>
      <c r="J135" s="128"/>
      <c r="K135" s="126" t="s">
        <v>118</v>
      </c>
      <c r="L135" s="25"/>
      <c r="M135" s="129" t="s">
        <v>1</v>
      </c>
      <c r="N135" s="130" t="s">
        <v>34</v>
      </c>
      <c r="O135" s="131">
        <v>0.40812</v>
      </c>
      <c r="P135" s="131">
        <f aca="true" t="shared" si="0" ref="P135:P143">O135*H135</f>
        <v>10.3376796</v>
      </c>
      <c r="Q135" s="131">
        <v>0.00429</v>
      </c>
      <c r="R135" s="131">
        <f aca="true" t="shared" si="1" ref="R135:R143">Q135*H135</f>
        <v>0.1086657</v>
      </c>
      <c r="S135" s="131">
        <v>0</v>
      </c>
      <c r="T135" s="132">
        <f aca="true" t="shared" si="2" ref="T135:T143">S135*H135</f>
        <v>0</v>
      </c>
      <c r="AR135" s="133" t="s">
        <v>119</v>
      </c>
      <c r="AT135" s="133" t="s">
        <v>114</v>
      </c>
      <c r="AU135" s="133" t="s">
        <v>120</v>
      </c>
      <c r="AY135" s="13" t="s">
        <v>111</v>
      </c>
      <c r="BE135" s="134">
        <f aca="true" t="shared" si="3" ref="BE135:BE143">IF(N135="základná",J135,0)</f>
        <v>0</v>
      </c>
      <c r="BF135" s="134">
        <f aca="true" t="shared" si="4" ref="BF135:BF143">IF(N135="znížená",J135,0)</f>
        <v>0</v>
      </c>
      <c r="BG135" s="134">
        <f aca="true" t="shared" si="5" ref="BG135:BG143">IF(N135="zákl. prenesená",J135,0)</f>
        <v>0</v>
      </c>
      <c r="BH135" s="134">
        <f aca="true" t="shared" si="6" ref="BH135:BH143">IF(N135="zníž. prenesená",J135,0)</f>
        <v>0</v>
      </c>
      <c r="BI135" s="134">
        <f aca="true" t="shared" si="7" ref="BI135:BI143">IF(N135="nulová",J135,0)</f>
        <v>0</v>
      </c>
      <c r="BJ135" s="13" t="s">
        <v>120</v>
      </c>
      <c r="BK135" s="135">
        <f aca="true" t="shared" si="8" ref="BK135:BK143">ROUND(I135*H135,3)</f>
        <v>0</v>
      </c>
      <c r="BL135" s="13" t="s">
        <v>119</v>
      </c>
      <c r="BM135" s="133" t="s">
        <v>126</v>
      </c>
    </row>
    <row r="136" spans="2:65" s="1" customFormat="1" ht="16.5" customHeight="1">
      <c r="B136" s="123"/>
      <c r="C136" s="124" t="s">
        <v>112</v>
      </c>
      <c r="D136" s="124" t="s">
        <v>114</v>
      </c>
      <c r="E136" s="125" t="s">
        <v>127</v>
      </c>
      <c r="F136" s="126" t="s">
        <v>128</v>
      </c>
      <c r="G136" s="127" t="s">
        <v>117</v>
      </c>
      <c r="H136" s="128">
        <v>25.33</v>
      </c>
      <c r="I136" s="128"/>
      <c r="J136" s="128"/>
      <c r="K136" s="126" t="s">
        <v>129</v>
      </c>
      <c r="L136" s="25"/>
      <c r="M136" s="129" t="s">
        <v>1</v>
      </c>
      <c r="N136" s="130" t="s">
        <v>34</v>
      </c>
      <c r="O136" s="131">
        <v>0.4086</v>
      </c>
      <c r="P136" s="131">
        <f t="shared" si="0"/>
        <v>10.349838</v>
      </c>
      <c r="Q136" s="131">
        <v>0.0078</v>
      </c>
      <c r="R136" s="131">
        <f t="shared" si="1"/>
        <v>0.19757399999999997</v>
      </c>
      <c r="S136" s="131">
        <v>0</v>
      </c>
      <c r="T136" s="132">
        <f t="shared" si="2"/>
        <v>0</v>
      </c>
      <c r="AR136" s="133" t="s">
        <v>119</v>
      </c>
      <c r="AT136" s="133" t="s">
        <v>114</v>
      </c>
      <c r="AU136" s="133" t="s">
        <v>120</v>
      </c>
      <c r="AY136" s="13" t="s">
        <v>111</v>
      </c>
      <c r="BE136" s="134">
        <f t="shared" si="3"/>
        <v>0</v>
      </c>
      <c r="BF136" s="134">
        <f t="shared" si="4"/>
        <v>0</v>
      </c>
      <c r="BG136" s="134">
        <f t="shared" si="5"/>
        <v>0</v>
      </c>
      <c r="BH136" s="134">
        <f t="shared" si="6"/>
        <v>0</v>
      </c>
      <c r="BI136" s="134">
        <f t="shared" si="7"/>
        <v>0</v>
      </c>
      <c r="BJ136" s="13" t="s">
        <v>120</v>
      </c>
      <c r="BK136" s="135">
        <f t="shared" si="8"/>
        <v>0</v>
      </c>
      <c r="BL136" s="13" t="s">
        <v>119</v>
      </c>
      <c r="BM136" s="133" t="s">
        <v>130</v>
      </c>
    </row>
    <row r="137" spans="2:65" s="1" customFormat="1" ht="24" customHeight="1">
      <c r="B137" s="123"/>
      <c r="C137" s="124" t="s">
        <v>119</v>
      </c>
      <c r="D137" s="124" t="s">
        <v>114</v>
      </c>
      <c r="E137" s="125" t="s">
        <v>131</v>
      </c>
      <c r="F137" s="126" t="s">
        <v>132</v>
      </c>
      <c r="G137" s="127" t="s">
        <v>117</v>
      </c>
      <c r="H137" s="128">
        <v>99.532</v>
      </c>
      <c r="I137" s="128"/>
      <c r="J137" s="128"/>
      <c r="K137" s="126" t="s">
        <v>118</v>
      </c>
      <c r="L137" s="25"/>
      <c r="M137" s="129" t="s">
        <v>1</v>
      </c>
      <c r="N137" s="130" t="s">
        <v>34</v>
      </c>
      <c r="O137" s="131">
        <v>0.12118</v>
      </c>
      <c r="P137" s="131">
        <f t="shared" si="0"/>
        <v>12.061287759999999</v>
      </c>
      <c r="Q137" s="131">
        <v>0.00415</v>
      </c>
      <c r="R137" s="131">
        <f t="shared" si="1"/>
        <v>0.4130578</v>
      </c>
      <c r="S137" s="131">
        <v>0</v>
      </c>
      <c r="T137" s="132">
        <f t="shared" si="2"/>
        <v>0</v>
      </c>
      <c r="AR137" s="133" t="s">
        <v>119</v>
      </c>
      <c r="AT137" s="133" t="s">
        <v>114</v>
      </c>
      <c r="AU137" s="133" t="s">
        <v>120</v>
      </c>
      <c r="AY137" s="13" t="s">
        <v>111</v>
      </c>
      <c r="BE137" s="134">
        <f t="shared" si="3"/>
        <v>0</v>
      </c>
      <c r="BF137" s="134">
        <f t="shared" si="4"/>
        <v>0</v>
      </c>
      <c r="BG137" s="134">
        <f t="shared" si="5"/>
        <v>0</v>
      </c>
      <c r="BH137" s="134">
        <f t="shared" si="6"/>
        <v>0</v>
      </c>
      <c r="BI137" s="134">
        <f t="shared" si="7"/>
        <v>0</v>
      </c>
      <c r="BJ137" s="13" t="s">
        <v>120</v>
      </c>
      <c r="BK137" s="135">
        <f t="shared" si="8"/>
        <v>0</v>
      </c>
      <c r="BL137" s="13" t="s">
        <v>119</v>
      </c>
      <c r="BM137" s="133" t="s">
        <v>133</v>
      </c>
    </row>
    <row r="138" spans="2:65" s="1" customFormat="1" ht="24" customHeight="1">
      <c r="B138" s="123"/>
      <c r="C138" s="124" t="s">
        <v>134</v>
      </c>
      <c r="D138" s="124" t="s">
        <v>114</v>
      </c>
      <c r="E138" s="125" t="s">
        <v>135</v>
      </c>
      <c r="F138" s="126" t="s">
        <v>136</v>
      </c>
      <c r="G138" s="127" t="s">
        <v>117</v>
      </c>
      <c r="H138" s="128">
        <v>2.55</v>
      </c>
      <c r="I138" s="128"/>
      <c r="J138" s="128"/>
      <c r="K138" s="126" t="s">
        <v>129</v>
      </c>
      <c r="L138" s="25"/>
      <c r="M138" s="129" t="s">
        <v>1</v>
      </c>
      <c r="N138" s="130" t="s">
        <v>34</v>
      </c>
      <c r="O138" s="131">
        <v>0.81048</v>
      </c>
      <c r="P138" s="131">
        <f t="shared" si="0"/>
        <v>2.066724</v>
      </c>
      <c r="Q138" s="131">
        <v>0.04526</v>
      </c>
      <c r="R138" s="131">
        <f t="shared" si="1"/>
        <v>0.115413</v>
      </c>
      <c r="S138" s="131">
        <v>0</v>
      </c>
      <c r="T138" s="132">
        <f t="shared" si="2"/>
        <v>0</v>
      </c>
      <c r="AR138" s="133" t="s">
        <v>119</v>
      </c>
      <c r="AT138" s="133" t="s">
        <v>114</v>
      </c>
      <c r="AU138" s="133" t="s">
        <v>120</v>
      </c>
      <c r="AY138" s="13" t="s">
        <v>111</v>
      </c>
      <c r="BE138" s="134">
        <f t="shared" si="3"/>
        <v>0</v>
      </c>
      <c r="BF138" s="134">
        <f t="shared" si="4"/>
        <v>0</v>
      </c>
      <c r="BG138" s="134">
        <f t="shared" si="5"/>
        <v>0</v>
      </c>
      <c r="BH138" s="134">
        <f t="shared" si="6"/>
        <v>0</v>
      </c>
      <c r="BI138" s="134">
        <f t="shared" si="7"/>
        <v>0</v>
      </c>
      <c r="BJ138" s="13" t="s">
        <v>120</v>
      </c>
      <c r="BK138" s="135">
        <f t="shared" si="8"/>
        <v>0</v>
      </c>
      <c r="BL138" s="13" t="s">
        <v>119</v>
      </c>
      <c r="BM138" s="133" t="s">
        <v>137</v>
      </c>
    </row>
    <row r="139" spans="2:65" s="1" customFormat="1" ht="24" customHeight="1">
      <c r="B139" s="123"/>
      <c r="C139" s="124" t="s">
        <v>122</v>
      </c>
      <c r="D139" s="124" t="s">
        <v>114</v>
      </c>
      <c r="E139" s="125" t="s">
        <v>138</v>
      </c>
      <c r="F139" s="126" t="s">
        <v>139</v>
      </c>
      <c r="G139" s="127" t="s">
        <v>117</v>
      </c>
      <c r="H139" s="128">
        <v>74.649</v>
      </c>
      <c r="I139" s="128"/>
      <c r="J139" s="128"/>
      <c r="K139" s="126" t="s">
        <v>129</v>
      </c>
      <c r="L139" s="25"/>
      <c r="M139" s="129" t="s">
        <v>1</v>
      </c>
      <c r="N139" s="130" t="s">
        <v>34</v>
      </c>
      <c r="O139" s="131">
        <v>0.36078</v>
      </c>
      <c r="P139" s="131">
        <f t="shared" si="0"/>
        <v>26.93186622</v>
      </c>
      <c r="Q139" s="131">
        <v>0.02325</v>
      </c>
      <c r="R139" s="131">
        <f t="shared" si="1"/>
        <v>1.73558925</v>
      </c>
      <c r="S139" s="131">
        <v>0</v>
      </c>
      <c r="T139" s="132">
        <f t="shared" si="2"/>
        <v>0</v>
      </c>
      <c r="AR139" s="133" t="s">
        <v>119</v>
      </c>
      <c r="AT139" s="133" t="s">
        <v>114</v>
      </c>
      <c r="AU139" s="133" t="s">
        <v>120</v>
      </c>
      <c r="AY139" s="13" t="s">
        <v>111</v>
      </c>
      <c r="BE139" s="134">
        <f t="shared" si="3"/>
        <v>0</v>
      </c>
      <c r="BF139" s="134">
        <f t="shared" si="4"/>
        <v>0</v>
      </c>
      <c r="BG139" s="134">
        <f t="shared" si="5"/>
        <v>0</v>
      </c>
      <c r="BH139" s="134">
        <f t="shared" si="6"/>
        <v>0</v>
      </c>
      <c r="BI139" s="134">
        <f t="shared" si="7"/>
        <v>0</v>
      </c>
      <c r="BJ139" s="13" t="s">
        <v>120</v>
      </c>
      <c r="BK139" s="135">
        <f t="shared" si="8"/>
        <v>0</v>
      </c>
      <c r="BL139" s="13" t="s">
        <v>119</v>
      </c>
      <c r="BM139" s="133" t="s">
        <v>140</v>
      </c>
    </row>
    <row r="140" spans="2:65" s="1" customFormat="1" ht="24" customHeight="1">
      <c r="B140" s="123"/>
      <c r="C140" s="124" t="s">
        <v>141</v>
      </c>
      <c r="D140" s="124" t="s">
        <v>114</v>
      </c>
      <c r="E140" s="125" t="s">
        <v>142</v>
      </c>
      <c r="F140" s="126" t="s">
        <v>143</v>
      </c>
      <c r="G140" s="127" t="s">
        <v>117</v>
      </c>
      <c r="H140" s="128">
        <v>89.579</v>
      </c>
      <c r="I140" s="128"/>
      <c r="J140" s="128"/>
      <c r="K140" s="126" t="s">
        <v>118</v>
      </c>
      <c r="L140" s="25"/>
      <c r="M140" s="129" t="s">
        <v>1</v>
      </c>
      <c r="N140" s="130" t="s">
        <v>34</v>
      </c>
      <c r="O140" s="131">
        <v>0.29795</v>
      </c>
      <c r="P140" s="131">
        <f t="shared" si="0"/>
        <v>26.69006305</v>
      </c>
      <c r="Q140" s="131">
        <v>0.00346</v>
      </c>
      <c r="R140" s="131">
        <f t="shared" si="1"/>
        <v>0.30994333999999996</v>
      </c>
      <c r="S140" s="131">
        <v>0</v>
      </c>
      <c r="T140" s="132">
        <f t="shared" si="2"/>
        <v>0</v>
      </c>
      <c r="AR140" s="133" t="s">
        <v>119</v>
      </c>
      <c r="AT140" s="133" t="s">
        <v>114</v>
      </c>
      <c r="AU140" s="133" t="s">
        <v>120</v>
      </c>
      <c r="AY140" s="13" t="s">
        <v>111</v>
      </c>
      <c r="BE140" s="134">
        <f t="shared" si="3"/>
        <v>0</v>
      </c>
      <c r="BF140" s="134">
        <f t="shared" si="4"/>
        <v>0</v>
      </c>
      <c r="BG140" s="134">
        <f t="shared" si="5"/>
        <v>0</v>
      </c>
      <c r="BH140" s="134">
        <f t="shared" si="6"/>
        <v>0</v>
      </c>
      <c r="BI140" s="134">
        <f t="shared" si="7"/>
        <v>0</v>
      </c>
      <c r="BJ140" s="13" t="s">
        <v>120</v>
      </c>
      <c r="BK140" s="135">
        <f t="shared" si="8"/>
        <v>0</v>
      </c>
      <c r="BL140" s="13" t="s">
        <v>119</v>
      </c>
      <c r="BM140" s="133" t="s">
        <v>144</v>
      </c>
    </row>
    <row r="141" spans="2:65" s="1" customFormat="1" ht="24" customHeight="1">
      <c r="B141" s="123"/>
      <c r="C141" s="124" t="s">
        <v>145</v>
      </c>
      <c r="D141" s="124" t="s">
        <v>114</v>
      </c>
      <c r="E141" s="125" t="s">
        <v>146</v>
      </c>
      <c r="F141" s="126" t="s">
        <v>147</v>
      </c>
      <c r="G141" s="127" t="s">
        <v>148</v>
      </c>
      <c r="H141" s="128">
        <v>8</v>
      </c>
      <c r="I141" s="128"/>
      <c r="J141" s="128"/>
      <c r="K141" s="126" t="s">
        <v>118</v>
      </c>
      <c r="L141" s="25"/>
      <c r="M141" s="129" t="s">
        <v>1</v>
      </c>
      <c r="N141" s="130" t="s">
        <v>34</v>
      </c>
      <c r="O141" s="131">
        <v>3.04729</v>
      </c>
      <c r="P141" s="131">
        <f t="shared" si="0"/>
        <v>24.37832</v>
      </c>
      <c r="Q141" s="131">
        <v>0.0175</v>
      </c>
      <c r="R141" s="131">
        <f t="shared" si="1"/>
        <v>0.14</v>
      </c>
      <c r="S141" s="131">
        <v>0</v>
      </c>
      <c r="T141" s="132">
        <f t="shared" si="2"/>
        <v>0</v>
      </c>
      <c r="AR141" s="133" t="s">
        <v>119</v>
      </c>
      <c r="AT141" s="133" t="s">
        <v>114</v>
      </c>
      <c r="AU141" s="133" t="s">
        <v>120</v>
      </c>
      <c r="AY141" s="13" t="s">
        <v>111</v>
      </c>
      <c r="BE141" s="134">
        <f t="shared" si="3"/>
        <v>0</v>
      </c>
      <c r="BF141" s="134">
        <f t="shared" si="4"/>
        <v>0</v>
      </c>
      <c r="BG141" s="134">
        <f t="shared" si="5"/>
        <v>0</v>
      </c>
      <c r="BH141" s="134">
        <f t="shared" si="6"/>
        <v>0</v>
      </c>
      <c r="BI141" s="134">
        <f t="shared" si="7"/>
        <v>0</v>
      </c>
      <c r="BJ141" s="13" t="s">
        <v>120</v>
      </c>
      <c r="BK141" s="135">
        <f t="shared" si="8"/>
        <v>0</v>
      </c>
      <c r="BL141" s="13" t="s">
        <v>119</v>
      </c>
      <c r="BM141" s="133" t="s">
        <v>149</v>
      </c>
    </row>
    <row r="142" spans="2:65" s="1" customFormat="1" ht="16.5" customHeight="1">
      <c r="B142" s="123"/>
      <c r="C142" s="136" t="s">
        <v>150</v>
      </c>
      <c r="D142" s="136" t="s">
        <v>151</v>
      </c>
      <c r="E142" s="137" t="s">
        <v>152</v>
      </c>
      <c r="F142" s="138" t="s">
        <v>153</v>
      </c>
      <c r="G142" s="139" t="s">
        <v>148</v>
      </c>
      <c r="H142" s="140">
        <v>5</v>
      </c>
      <c r="I142" s="140"/>
      <c r="J142" s="140"/>
      <c r="K142" s="138" t="s">
        <v>118</v>
      </c>
      <c r="L142" s="141"/>
      <c r="M142" s="142" t="s">
        <v>1</v>
      </c>
      <c r="N142" s="143" t="s">
        <v>34</v>
      </c>
      <c r="O142" s="131">
        <v>0</v>
      </c>
      <c r="P142" s="131">
        <f t="shared" si="0"/>
        <v>0</v>
      </c>
      <c r="Q142" s="131">
        <v>0.0085</v>
      </c>
      <c r="R142" s="131">
        <f t="shared" si="1"/>
        <v>0.0425</v>
      </c>
      <c r="S142" s="131">
        <v>0</v>
      </c>
      <c r="T142" s="132">
        <f t="shared" si="2"/>
        <v>0</v>
      </c>
      <c r="AR142" s="133" t="s">
        <v>145</v>
      </c>
      <c r="AT142" s="133" t="s">
        <v>151</v>
      </c>
      <c r="AU142" s="133" t="s">
        <v>120</v>
      </c>
      <c r="AY142" s="13" t="s">
        <v>111</v>
      </c>
      <c r="BE142" s="134">
        <f t="shared" si="3"/>
        <v>0</v>
      </c>
      <c r="BF142" s="134">
        <f t="shared" si="4"/>
        <v>0</v>
      </c>
      <c r="BG142" s="134">
        <f t="shared" si="5"/>
        <v>0</v>
      </c>
      <c r="BH142" s="134">
        <f t="shared" si="6"/>
        <v>0</v>
      </c>
      <c r="BI142" s="134">
        <f t="shared" si="7"/>
        <v>0</v>
      </c>
      <c r="BJ142" s="13" t="s">
        <v>120</v>
      </c>
      <c r="BK142" s="135">
        <f t="shared" si="8"/>
        <v>0</v>
      </c>
      <c r="BL142" s="13" t="s">
        <v>119</v>
      </c>
      <c r="BM142" s="133" t="s">
        <v>154</v>
      </c>
    </row>
    <row r="143" spans="2:65" s="1" customFormat="1" ht="16.5" customHeight="1">
      <c r="B143" s="123"/>
      <c r="C143" s="136" t="s">
        <v>155</v>
      </c>
      <c r="D143" s="136" t="s">
        <v>151</v>
      </c>
      <c r="E143" s="137" t="s">
        <v>156</v>
      </c>
      <c r="F143" s="138" t="s">
        <v>157</v>
      </c>
      <c r="G143" s="139" t="s">
        <v>148</v>
      </c>
      <c r="H143" s="140">
        <v>3</v>
      </c>
      <c r="I143" s="140"/>
      <c r="J143" s="140"/>
      <c r="K143" s="138" t="s">
        <v>118</v>
      </c>
      <c r="L143" s="141"/>
      <c r="M143" s="142" t="s">
        <v>1</v>
      </c>
      <c r="N143" s="143" t="s">
        <v>34</v>
      </c>
      <c r="O143" s="131">
        <v>0</v>
      </c>
      <c r="P143" s="131">
        <f t="shared" si="0"/>
        <v>0</v>
      </c>
      <c r="Q143" s="131">
        <v>0.009</v>
      </c>
      <c r="R143" s="131">
        <f t="shared" si="1"/>
        <v>0.026999999999999996</v>
      </c>
      <c r="S143" s="131">
        <v>0</v>
      </c>
      <c r="T143" s="132">
        <f t="shared" si="2"/>
        <v>0</v>
      </c>
      <c r="AR143" s="133" t="s">
        <v>145</v>
      </c>
      <c r="AT143" s="133" t="s">
        <v>151</v>
      </c>
      <c r="AU143" s="133" t="s">
        <v>120</v>
      </c>
      <c r="AY143" s="13" t="s">
        <v>111</v>
      </c>
      <c r="BE143" s="134">
        <f t="shared" si="3"/>
        <v>0</v>
      </c>
      <c r="BF143" s="134">
        <f t="shared" si="4"/>
        <v>0</v>
      </c>
      <c r="BG143" s="134">
        <f t="shared" si="5"/>
        <v>0</v>
      </c>
      <c r="BH143" s="134">
        <f t="shared" si="6"/>
        <v>0</v>
      </c>
      <c r="BI143" s="134">
        <f t="shared" si="7"/>
        <v>0</v>
      </c>
      <c r="BJ143" s="13" t="s">
        <v>120</v>
      </c>
      <c r="BK143" s="135">
        <f t="shared" si="8"/>
        <v>0</v>
      </c>
      <c r="BL143" s="13" t="s">
        <v>119</v>
      </c>
      <c r="BM143" s="133" t="s">
        <v>158</v>
      </c>
    </row>
    <row r="144" spans="2:63" s="11" customFormat="1" ht="22.9" customHeight="1">
      <c r="B144" s="111"/>
      <c r="D144" s="112" t="s">
        <v>67</v>
      </c>
      <c r="E144" s="121" t="s">
        <v>150</v>
      </c>
      <c r="F144" s="121" t="s">
        <v>159</v>
      </c>
      <c r="J144" s="122"/>
      <c r="L144" s="111"/>
      <c r="M144" s="115"/>
      <c r="N144" s="116"/>
      <c r="O144" s="116"/>
      <c r="P144" s="117">
        <f>SUM(P145:P150)</f>
        <v>34.522394999999996</v>
      </c>
      <c r="Q144" s="116"/>
      <c r="R144" s="117">
        <f>SUM(R145:R150)</f>
        <v>0</v>
      </c>
      <c r="S144" s="116"/>
      <c r="T144" s="118">
        <f>SUM(T145:T150)</f>
        <v>5.494800000000001</v>
      </c>
      <c r="AR144" s="112" t="s">
        <v>73</v>
      </c>
      <c r="AT144" s="119" t="s">
        <v>67</v>
      </c>
      <c r="AU144" s="119" t="s">
        <v>73</v>
      </c>
      <c r="AY144" s="112" t="s">
        <v>111</v>
      </c>
      <c r="BK144" s="120">
        <f>SUM(BK145:BK150)</f>
        <v>0</v>
      </c>
    </row>
    <row r="145" spans="2:65" s="1" customFormat="1" ht="24" customHeight="1">
      <c r="B145" s="123"/>
      <c r="C145" s="124" t="s">
        <v>160</v>
      </c>
      <c r="D145" s="124" t="s">
        <v>114</v>
      </c>
      <c r="E145" s="125" t="s">
        <v>161</v>
      </c>
      <c r="F145" s="126" t="s">
        <v>162</v>
      </c>
      <c r="G145" s="127" t="s">
        <v>117</v>
      </c>
      <c r="H145" s="128">
        <v>5.44</v>
      </c>
      <c r="I145" s="128"/>
      <c r="J145" s="128"/>
      <c r="K145" s="126" t="s">
        <v>118</v>
      </c>
      <c r="L145" s="25"/>
      <c r="M145" s="129" t="s">
        <v>1</v>
      </c>
      <c r="N145" s="130" t="s">
        <v>34</v>
      </c>
      <c r="O145" s="131">
        <v>0.303</v>
      </c>
      <c r="P145" s="131">
        <f aca="true" t="shared" si="9" ref="P145:P150">O145*H145</f>
        <v>1.64832</v>
      </c>
      <c r="Q145" s="131">
        <v>0</v>
      </c>
      <c r="R145" s="131">
        <f aca="true" t="shared" si="10" ref="R145:R150">Q145*H145</f>
        <v>0</v>
      </c>
      <c r="S145" s="131">
        <v>0.055</v>
      </c>
      <c r="T145" s="132">
        <f aca="true" t="shared" si="11" ref="T145:T150">S145*H145</f>
        <v>0.2992</v>
      </c>
      <c r="AR145" s="133" t="s">
        <v>119</v>
      </c>
      <c r="AT145" s="133" t="s">
        <v>114</v>
      </c>
      <c r="AU145" s="133" t="s">
        <v>120</v>
      </c>
      <c r="AY145" s="13" t="s">
        <v>111</v>
      </c>
      <c r="BE145" s="134">
        <f aca="true" t="shared" si="12" ref="BE145:BE150">IF(N145="základná",J145,0)</f>
        <v>0</v>
      </c>
      <c r="BF145" s="134">
        <f aca="true" t="shared" si="13" ref="BF145:BF150">IF(N145="znížená",J145,0)</f>
        <v>0</v>
      </c>
      <c r="BG145" s="134">
        <f aca="true" t="shared" si="14" ref="BG145:BG150">IF(N145="zákl. prenesená",J145,0)</f>
        <v>0</v>
      </c>
      <c r="BH145" s="134">
        <f aca="true" t="shared" si="15" ref="BH145:BH150">IF(N145="zníž. prenesená",J145,0)</f>
        <v>0</v>
      </c>
      <c r="BI145" s="134">
        <f aca="true" t="shared" si="16" ref="BI145:BI150">IF(N145="nulová",J145,0)</f>
        <v>0</v>
      </c>
      <c r="BJ145" s="13" t="s">
        <v>120</v>
      </c>
      <c r="BK145" s="135">
        <f aca="true" t="shared" si="17" ref="BK145:BK150">ROUND(I145*H145,3)</f>
        <v>0</v>
      </c>
      <c r="BL145" s="13" t="s">
        <v>119</v>
      </c>
      <c r="BM145" s="133" t="s">
        <v>163</v>
      </c>
    </row>
    <row r="146" spans="2:65" s="1" customFormat="1" ht="24" customHeight="1">
      <c r="B146" s="123"/>
      <c r="C146" s="124" t="s">
        <v>164</v>
      </c>
      <c r="D146" s="124" t="s">
        <v>114</v>
      </c>
      <c r="E146" s="125" t="s">
        <v>165</v>
      </c>
      <c r="F146" s="126" t="s">
        <v>166</v>
      </c>
      <c r="G146" s="127" t="s">
        <v>167</v>
      </c>
      <c r="H146" s="128">
        <v>75</v>
      </c>
      <c r="I146" s="128"/>
      <c r="J146" s="128"/>
      <c r="K146" s="126" t="s">
        <v>129</v>
      </c>
      <c r="L146" s="25"/>
      <c r="M146" s="129" t="s">
        <v>1</v>
      </c>
      <c r="N146" s="130" t="s">
        <v>34</v>
      </c>
      <c r="O146" s="131">
        <v>0.033</v>
      </c>
      <c r="P146" s="131">
        <f t="shared" si="9"/>
        <v>2.475</v>
      </c>
      <c r="Q146" s="131">
        <v>0</v>
      </c>
      <c r="R146" s="131">
        <f t="shared" si="10"/>
        <v>0</v>
      </c>
      <c r="S146" s="131">
        <v>0.002</v>
      </c>
      <c r="T146" s="132">
        <f t="shared" si="11"/>
        <v>0.15</v>
      </c>
      <c r="AR146" s="133" t="s">
        <v>119</v>
      </c>
      <c r="AT146" s="133" t="s">
        <v>114</v>
      </c>
      <c r="AU146" s="133" t="s">
        <v>120</v>
      </c>
      <c r="AY146" s="13" t="s">
        <v>111</v>
      </c>
      <c r="BE146" s="134">
        <f t="shared" si="12"/>
        <v>0</v>
      </c>
      <c r="BF146" s="134">
        <f t="shared" si="13"/>
        <v>0</v>
      </c>
      <c r="BG146" s="134">
        <f t="shared" si="14"/>
        <v>0</v>
      </c>
      <c r="BH146" s="134">
        <f t="shared" si="15"/>
        <v>0</v>
      </c>
      <c r="BI146" s="134">
        <f t="shared" si="16"/>
        <v>0</v>
      </c>
      <c r="BJ146" s="13" t="s">
        <v>120</v>
      </c>
      <c r="BK146" s="135">
        <f t="shared" si="17"/>
        <v>0</v>
      </c>
      <c r="BL146" s="13" t="s">
        <v>119</v>
      </c>
      <c r="BM146" s="133" t="s">
        <v>168</v>
      </c>
    </row>
    <row r="147" spans="2:65" s="1" customFormat="1" ht="24" customHeight="1">
      <c r="B147" s="123"/>
      <c r="C147" s="124" t="s">
        <v>169</v>
      </c>
      <c r="D147" s="124" t="s">
        <v>114</v>
      </c>
      <c r="E147" s="125" t="s">
        <v>170</v>
      </c>
      <c r="F147" s="126" t="s">
        <v>171</v>
      </c>
      <c r="G147" s="127" t="s">
        <v>117</v>
      </c>
      <c r="H147" s="128">
        <v>74.2</v>
      </c>
      <c r="I147" s="128"/>
      <c r="J147" s="128"/>
      <c r="K147" s="126" t="s">
        <v>129</v>
      </c>
      <c r="L147" s="25"/>
      <c r="M147" s="129" t="s">
        <v>1</v>
      </c>
      <c r="N147" s="130" t="s">
        <v>34</v>
      </c>
      <c r="O147" s="131">
        <v>0.284</v>
      </c>
      <c r="P147" s="131">
        <f t="shared" si="9"/>
        <v>21.072799999999997</v>
      </c>
      <c r="Q147" s="131">
        <v>0</v>
      </c>
      <c r="R147" s="131">
        <f t="shared" si="10"/>
        <v>0</v>
      </c>
      <c r="S147" s="131">
        <v>0.068</v>
      </c>
      <c r="T147" s="132">
        <f t="shared" si="11"/>
        <v>5.0456</v>
      </c>
      <c r="AR147" s="133" t="s">
        <v>119</v>
      </c>
      <c r="AT147" s="133" t="s">
        <v>114</v>
      </c>
      <c r="AU147" s="133" t="s">
        <v>120</v>
      </c>
      <c r="AY147" s="13" t="s">
        <v>111</v>
      </c>
      <c r="BE147" s="134">
        <f t="shared" si="12"/>
        <v>0</v>
      </c>
      <c r="BF147" s="134">
        <f t="shared" si="13"/>
        <v>0</v>
      </c>
      <c r="BG147" s="134">
        <f t="shared" si="14"/>
        <v>0</v>
      </c>
      <c r="BH147" s="134">
        <f t="shared" si="15"/>
        <v>0</v>
      </c>
      <c r="BI147" s="134">
        <f t="shared" si="16"/>
        <v>0</v>
      </c>
      <c r="BJ147" s="13" t="s">
        <v>120</v>
      </c>
      <c r="BK147" s="135">
        <f t="shared" si="17"/>
        <v>0</v>
      </c>
      <c r="BL147" s="13" t="s">
        <v>119</v>
      </c>
      <c r="BM147" s="133" t="s">
        <v>172</v>
      </c>
    </row>
    <row r="148" spans="2:65" s="1" customFormat="1" ht="16.5" customHeight="1">
      <c r="B148" s="123"/>
      <c r="C148" s="124" t="s">
        <v>173</v>
      </c>
      <c r="D148" s="124" t="s">
        <v>114</v>
      </c>
      <c r="E148" s="125" t="s">
        <v>174</v>
      </c>
      <c r="F148" s="126" t="s">
        <v>175</v>
      </c>
      <c r="G148" s="127" t="s">
        <v>176</v>
      </c>
      <c r="H148" s="128">
        <v>5.495</v>
      </c>
      <c r="I148" s="128"/>
      <c r="J148" s="128"/>
      <c r="K148" s="126" t="s">
        <v>129</v>
      </c>
      <c r="L148" s="25"/>
      <c r="M148" s="129" t="s">
        <v>1</v>
      </c>
      <c r="N148" s="130" t="s">
        <v>34</v>
      </c>
      <c r="O148" s="131">
        <v>0.598</v>
      </c>
      <c r="P148" s="131">
        <f t="shared" si="9"/>
        <v>3.28601</v>
      </c>
      <c r="Q148" s="131">
        <v>0</v>
      </c>
      <c r="R148" s="131">
        <f t="shared" si="10"/>
        <v>0</v>
      </c>
      <c r="S148" s="131">
        <v>0</v>
      </c>
      <c r="T148" s="132">
        <f t="shared" si="11"/>
        <v>0</v>
      </c>
      <c r="AR148" s="133" t="s">
        <v>119</v>
      </c>
      <c r="AT148" s="133" t="s">
        <v>114</v>
      </c>
      <c r="AU148" s="133" t="s">
        <v>120</v>
      </c>
      <c r="AY148" s="13" t="s">
        <v>111</v>
      </c>
      <c r="BE148" s="134">
        <f t="shared" si="12"/>
        <v>0</v>
      </c>
      <c r="BF148" s="134">
        <f t="shared" si="13"/>
        <v>0</v>
      </c>
      <c r="BG148" s="134">
        <f t="shared" si="14"/>
        <v>0</v>
      </c>
      <c r="BH148" s="134">
        <f t="shared" si="15"/>
        <v>0</v>
      </c>
      <c r="BI148" s="134">
        <f t="shared" si="16"/>
        <v>0</v>
      </c>
      <c r="BJ148" s="13" t="s">
        <v>120</v>
      </c>
      <c r="BK148" s="135">
        <f t="shared" si="17"/>
        <v>0</v>
      </c>
      <c r="BL148" s="13" t="s">
        <v>119</v>
      </c>
      <c r="BM148" s="133" t="s">
        <v>177</v>
      </c>
    </row>
    <row r="149" spans="2:65" s="1" customFormat="1" ht="24" customHeight="1">
      <c r="B149" s="123"/>
      <c r="C149" s="124" t="s">
        <v>178</v>
      </c>
      <c r="D149" s="124" t="s">
        <v>114</v>
      </c>
      <c r="E149" s="125" t="s">
        <v>179</v>
      </c>
      <c r="F149" s="126" t="s">
        <v>180</v>
      </c>
      <c r="G149" s="127" t="s">
        <v>176</v>
      </c>
      <c r="H149" s="128">
        <v>862.895</v>
      </c>
      <c r="I149" s="128"/>
      <c r="J149" s="128"/>
      <c r="K149" s="126" t="s">
        <v>129</v>
      </c>
      <c r="L149" s="25"/>
      <c r="M149" s="129" t="s">
        <v>1</v>
      </c>
      <c r="N149" s="130" t="s">
        <v>34</v>
      </c>
      <c r="O149" s="131">
        <v>0.007</v>
      </c>
      <c r="P149" s="131">
        <f t="shared" si="9"/>
        <v>6.040265</v>
      </c>
      <c r="Q149" s="131">
        <v>0</v>
      </c>
      <c r="R149" s="131">
        <f t="shared" si="10"/>
        <v>0</v>
      </c>
      <c r="S149" s="131">
        <v>0</v>
      </c>
      <c r="T149" s="132">
        <f t="shared" si="11"/>
        <v>0</v>
      </c>
      <c r="AR149" s="133" t="s">
        <v>119</v>
      </c>
      <c r="AT149" s="133" t="s">
        <v>114</v>
      </c>
      <c r="AU149" s="133" t="s">
        <v>120</v>
      </c>
      <c r="AY149" s="13" t="s">
        <v>111</v>
      </c>
      <c r="BE149" s="134">
        <f t="shared" si="12"/>
        <v>0</v>
      </c>
      <c r="BF149" s="134">
        <f t="shared" si="13"/>
        <v>0</v>
      </c>
      <c r="BG149" s="134">
        <f t="shared" si="14"/>
        <v>0</v>
      </c>
      <c r="BH149" s="134">
        <f t="shared" si="15"/>
        <v>0</v>
      </c>
      <c r="BI149" s="134">
        <f t="shared" si="16"/>
        <v>0</v>
      </c>
      <c r="BJ149" s="13" t="s">
        <v>120</v>
      </c>
      <c r="BK149" s="135">
        <f t="shared" si="17"/>
        <v>0</v>
      </c>
      <c r="BL149" s="13" t="s">
        <v>119</v>
      </c>
      <c r="BM149" s="133" t="s">
        <v>181</v>
      </c>
    </row>
    <row r="150" spans="2:65" s="1" customFormat="1" ht="24" customHeight="1">
      <c r="B150" s="123"/>
      <c r="C150" s="124" t="s">
        <v>182</v>
      </c>
      <c r="D150" s="124" t="s">
        <v>114</v>
      </c>
      <c r="E150" s="125" t="s">
        <v>183</v>
      </c>
      <c r="F150" s="126" t="s">
        <v>184</v>
      </c>
      <c r="G150" s="127" t="s">
        <v>176</v>
      </c>
      <c r="H150" s="128">
        <v>5.495</v>
      </c>
      <c r="I150" s="128"/>
      <c r="J150" s="128"/>
      <c r="K150" s="126" t="s">
        <v>129</v>
      </c>
      <c r="L150" s="25"/>
      <c r="M150" s="129" t="s">
        <v>1</v>
      </c>
      <c r="N150" s="130" t="s">
        <v>34</v>
      </c>
      <c r="O150" s="131">
        <v>0</v>
      </c>
      <c r="P150" s="131">
        <f t="shared" si="9"/>
        <v>0</v>
      </c>
      <c r="Q150" s="131">
        <v>0</v>
      </c>
      <c r="R150" s="131">
        <f t="shared" si="10"/>
        <v>0</v>
      </c>
      <c r="S150" s="131">
        <v>0</v>
      </c>
      <c r="T150" s="132">
        <f t="shared" si="11"/>
        <v>0</v>
      </c>
      <c r="AR150" s="133" t="s">
        <v>119</v>
      </c>
      <c r="AT150" s="133" t="s">
        <v>114</v>
      </c>
      <c r="AU150" s="133" t="s">
        <v>120</v>
      </c>
      <c r="AY150" s="13" t="s">
        <v>111</v>
      </c>
      <c r="BE150" s="134">
        <f t="shared" si="12"/>
        <v>0</v>
      </c>
      <c r="BF150" s="134">
        <f t="shared" si="13"/>
        <v>0</v>
      </c>
      <c r="BG150" s="134">
        <f t="shared" si="14"/>
        <v>0</v>
      </c>
      <c r="BH150" s="134">
        <f t="shared" si="15"/>
        <v>0</v>
      </c>
      <c r="BI150" s="134">
        <f t="shared" si="16"/>
        <v>0</v>
      </c>
      <c r="BJ150" s="13" t="s">
        <v>120</v>
      </c>
      <c r="BK150" s="135">
        <f t="shared" si="17"/>
        <v>0</v>
      </c>
      <c r="BL150" s="13" t="s">
        <v>119</v>
      </c>
      <c r="BM150" s="133" t="s">
        <v>185</v>
      </c>
    </row>
    <row r="151" spans="2:63" s="11" customFormat="1" ht="22.9" customHeight="1">
      <c r="B151" s="111"/>
      <c r="D151" s="112" t="s">
        <v>67</v>
      </c>
      <c r="E151" s="121" t="s">
        <v>186</v>
      </c>
      <c r="F151" s="121" t="s">
        <v>187</v>
      </c>
      <c r="J151" s="122"/>
      <c r="L151" s="111"/>
      <c r="M151" s="115"/>
      <c r="N151" s="116"/>
      <c r="O151" s="116"/>
      <c r="P151" s="117">
        <f>P152</f>
        <v>2.904132</v>
      </c>
      <c r="Q151" s="116"/>
      <c r="R151" s="117">
        <f>R152</f>
        <v>0</v>
      </c>
      <c r="S151" s="116"/>
      <c r="T151" s="118">
        <f>T152</f>
        <v>0</v>
      </c>
      <c r="AR151" s="112" t="s">
        <v>73</v>
      </c>
      <c r="AT151" s="119" t="s">
        <v>67</v>
      </c>
      <c r="AU151" s="119" t="s">
        <v>73</v>
      </c>
      <c r="AY151" s="112" t="s">
        <v>111</v>
      </c>
      <c r="BK151" s="120">
        <f>BK152</f>
        <v>0</v>
      </c>
    </row>
    <row r="152" spans="2:65" s="1" customFormat="1" ht="24" customHeight="1">
      <c r="B152" s="123"/>
      <c r="C152" s="124" t="s">
        <v>188</v>
      </c>
      <c r="D152" s="124" t="s">
        <v>114</v>
      </c>
      <c r="E152" s="125" t="s">
        <v>189</v>
      </c>
      <c r="F152" s="126" t="s">
        <v>190</v>
      </c>
      <c r="G152" s="127" t="s">
        <v>176</v>
      </c>
      <c r="H152" s="128">
        <v>3.234</v>
      </c>
      <c r="I152" s="128"/>
      <c r="J152" s="128"/>
      <c r="K152" s="126" t="s">
        <v>129</v>
      </c>
      <c r="L152" s="25"/>
      <c r="M152" s="129" t="s">
        <v>1</v>
      </c>
      <c r="N152" s="130" t="s">
        <v>34</v>
      </c>
      <c r="O152" s="131">
        <v>0.898</v>
      </c>
      <c r="P152" s="131">
        <f>O152*H152</f>
        <v>2.904132</v>
      </c>
      <c r="Q152" s="131">
        <v>0</v>
      </c>
      <c r="R152" s="131">
        <f>Q152*H152</f>
        <v>0</v>
      </c>
      <c r="S152" s="131">
        <v>0</v>
      </c>
      <c r="T152" s="132">
        <f>S152*H152</f>
        <v>0</v>
      </c>
      <c r="AR152" s="133" t="s">
        <v>119</v>
      </c>
      <c r="AT152" s="133" t="s">
        <v>114</v>
      </c>
      <c r="AU152" s="133" t="s">
        <v>120</v>
      </c>
      <c r="AY152" s="13" t="s">
        <v>111</v>
      </c>
      <c r="BE152" s="134">
        <f>IF(N152="základná",J152,0)</f>
        <v>0</v>
      </c>
      <c r="BF152" s="134">
        <f>IF(N152="znížená",J152,0)</f>
        <v>0</v>
      </c>
      <c r="BG152" s="134">
        <f>IF(N152="zákl. prenesená",J152,0)</f>
        <v>0</v>
      </c>
      <c r="BH152" s="134">
        <f>IF(N152="zníž. prenesená",J152,0)</f>
        <v>0</v>
      </c>
      <c r="BI152" s="134">
        <f>IF(N152="nulová",J152,0)</f>
        <v>0</v>
      </c>
      <c r="BJ152" s="13" t="s">
        <v>120</v>
      </c>
      <c r="BK152" s="135">
        <f>ROUND(I152*H152,3)</f>
        <v>0</v>
      </c>
      <c r="BL152" s="13" t="s">
        <v>119</v>
      </c>
      <c r="BM152" s="133" t="s">
        <v>191</v>
      </c>
    </row>
    <row r="153" spans="2:63" s="11" customFormat="1" ht="25.9" customHeight="1">
      <c r="B153" s="111"/>
      <c r="D153" s="112" t="s">
        <v>67</v>
      </c>
      <c r="E153" s="113" t="s">
        <v>192</v>
      </c>
      <c r="F153" s="113" t="s">
        <v>193</v>
      </c>
      <c r="J153" s="114"/>
      <c r="L153" s="111"/>
      <c r="M153" s="115"/>
      <c r="N153" s="116"/>
      <c r="O153" s="116"/>
      <c r="P153" s="117">
        <f>P154+P156+P165+P169+P173+P176+P179+P182+P185+P187</f>
        <v>281.88471446</v>
      </c>
      <c r="Q153" s="116"/>
      <c r="R153" s="117">
        <f>R154+R156+R165+R169+R173+R176+R179+R182+R185+R187</f>
        <v>11.22005102</v>
      </c>
      <c r="S153" s="116"/>
      <c r="T153" s="118">
        <f>T154+T156+T165+T169+T173+T176+T179+T182+T185+T187</f>
        <v>0</v>
      </c>
      <c r="AR153" s="112" t="s">
        <v>120</v>
      </c>
      <c r="AT153" s="119" t="s">
        <v>67</v>
      </c>
      <c r="AU153" s="119" t="s">
        <v>68</v>
      </c>
      <c r="AY153" s="112" t="s">
        <v>111</v>
      </c>
      <c r="BK153" s="120">
        <f>BK154+BK156+BK165+BK169+BK173+BK176+BK179+BK182+BK185+BK187</f>
        <v>0</v>
      </c>
    </row>
    <row r="154" spans="2:63" s="11" customFormat="1" ht="22.9" customHeight="1">
      <c r="B154" s="111"/>
      <c r="D154" s="112" t="s">
        <v>67</v>
      </c>
      <c r="E154" s="121" t="s">
        <v>194</v>
      </c>
      <c r="F154" s="121" t="s">
        <v>195</v>
      </c>
      <c r="J154" s="122"/>
      <c r="L154" s="111"/>
      <c r="M154" s="115"/>
      <c r="N154" s="116"/>
      <c r="O154" s="116"/>
      <c r="P154" s="117">
        <f>P155</f>
        <v>8.0695175</v>
      </c>
      <c r="Q154" s="116"/>
      <c r="R154" s="117">
        <f>R155</f>
        <v>0.09935600000000001</v>
      </c>
      <c r="S154" s="116"/>
      <c r="T154" s="118">
        <f>T155</f>
        <v>0</v>
      </c>
      <c r="AR154" s="112" t="s">
        <v>120</v>
      </c>
      <c r="AT154" s="119" t="s">
        <v>67</v>
      </c>
      <c r="AU154" s="119" t="s">
        <v>73</v>
      </c>
      <c r="AY154" s="112" t="s">
        <v>111</v>
      </c>
      <c r="BK154" s="120">
        <f>BK155</f>
        <v>0</v>
      </c>
    </row>
    <row r="155" spans="2:65" s="1" customFormat="1" ht="16.5" customHeight="1">
      <c r="B155" s="123"/>
      <c r="C155" s="124" t="s">
        <v>196</v>
      </c>
      <c r="D155" s="124" t="s">
        <v>114</v>
      </c>
      <c r="E155" s="125" t="s">
        <v>197</v>
      </c>
      <c r="F155" s="126" t="s">
        <v>198</v>
      </c>
      <c r="G155" s="127" t="s">
        <v>167</v>
      </c>
      <c r="H155" s="128">
        <v>21.05</v>
      </c>
      <c r="I155" s="128"/>
      <c r="J155" s="128"/>
      <c r="K155" s="126" t="s">
        <v>129</v>
      </c>
      <c r="L155" s="25"/>
      <c r="M155" s="129" t="s">
        <v>1</v>
      </c>
      <c r="N155" s="130" t="s">
        <v>34</v>
      </c>
      <c r="O155" s="131">
        <v>0.38335</v>
      </c>
      <c r="P155" s="131">
        <f>O155*H155</f>
        <v>8.0695175</v>
      </c>
      <c r="Q155" s="131">
        <v>0.00472</v>
      </c>
      <c r="R155" s="131">
        <f>Q155*H155</f>
        <v>0.09935600000000001</v>
      </c>
      <c r="S155" s="131">
        <v>0</v>
      </c>
      <c r="T155" s="132">
        <f>S155*H155</f>
        <v>0</v>
      </c>
      <c r="AR155" s="133" t="s">
        <v>182</v>
      </c>
      <c r="AT155" s="133" t="s">
        <v>114</v>
      </c>
      <c r="AU155" s="133" t="s">
        <v>120</v>
      </c>
      <c r="AY155" s="13" t="s">
        <v>111</v>
      </c>
      <c r="BE155" s="134">
        <f>IF(N155="základná",J155,0)</f>
        <v>0</v>
      </c>
      <c r="BF155" s="134">
        <f>IF(N155="znížená",J155,0)</f>
        <v>0</v>
      </c>
      <c r="BG155" s="134">
        <f>IF(N155="zákl. prenesená",J155,0)</f>
        <v>0</v>
      </c>
      <c r="BH155" s="134">
        <f>IF(N155="zníž. prenesená",J155,0)</f>
        <v>0</v>
      </c>
      <c r="BI155" s="134">
        <f>IF(N155="nulová",J155,0)</f>
        <v>0</v>
      </c>
      <c r="BJ155" s="13" t="s">
        <v>120</v>
      </c>
      <c r="BK155" s="135">
        <f>ROUND(I155*H155,3)</f>
        <v>0</v>
      </c>
      <c r="BL155" s="13" t="s">
        <v>182</v>
      </c>
      <c r="BM155" s="133" t="s">
        <v>199</v>
      </c>
    </row>
    <row r="156" spans="2:63" s="11" customFormat="1" ht="22.9" customHeight="1">
      <c r="B156" s="111"/>
      <c r="D156" s="112" t="s">
        <v>67</v>
      </c>
      <c r="E156" s="121" t="s">
        <v>200</v>
      </c>
      <c r="F156" s="121" t="s">
        <v>201</v>
      </c>
      <c r="J156" s="122"/>
      <c r="L156" s="111"/>
      <c r="M156" s="115"/>
      <c r="N156" s="116"/>
      <c r="O156" s="116"/>
      <c r="P156" s="117">
        <f>SUM(P157:P164)</f>
        <v>15.506559999999999</v>
      </c>
      <c r="Q156" s="116"/>
      <c r="R156" s="117">
        <f>SUM(R157:R164)</f>
        <v>0.17679</v>
      </c>
      <c r="S156" s="116"/>
      <c r="T156" s="118">
        <f>SUM(T157:T164)</f>
        <v>0</v>
      </c>
      <c r="AR156" s="112" t="s">
        <v>120</v>
      </c>
      <c r="AT156" s="119" t="s">
        <v>67</v>
      </c>
      <c r="AU156" s="119" t="s">
        <v>73</v>
      </c>
      <c r="AY156" s="112" t="s">
        <v>111</v>
      </c>
      <c r="BK156" s="120">
        <f>SUM(BK157:BK164)</f>
        <v>0</v>
      </c>
    </row>
    <row r="157" spans="2:65" s="1" customFormat="1" ht="24" customHeight="1">
      <c r="B157" s="123"/>
      <c r="C157" s="124" t="s">
        <v>202</v>
      </c>
      <c r="D157" s="124" t="s">
        <v>114</v>
      </c>
      <c r="E157" s="125" t="s">
        <v>203</v>
      </c>
      <c r="F157" s="126" t="s">
        <v>204</v>
      </c>
      <c r="G157" s="127" t="s">
        <v>148</v>
      </c>
      <c r="H157" s="128">
        <v>5</v>
      </c>
      <c r="I157" s="128"/>
      <c r="J157" s="128"/>
      <c r="K157" s="126" t="s">
        <v>129</v>
      </c>
      <c r="L157" s="25"/>
      <c r="M157" s="129" t="s">
        <v>1</v>
      </c>
      <c r="N157" s="130" t="s">
        <v>34</v>
      </c>
      <c r="O157" s="131">
        <v>0.90301</v>
      </c>
      <c r="P157" s="131">
        <f aca="true" t="shared" si="18" ref="P157:P164">O157*H157</f>
        <v>4.51505</v>
      </c>
      <c r="Q157" s="131">
        <v>0.00015</v>
      </c>
      <c r="R157" s="131">
        <f aca="true" t="shared" si="19" ref="R157:R164">Q157*H157</f>
        <v>0.0007499999999999999</v>
      </c>
      <c r="S157" s="131">
        <v>0</v>
      </c>
      <c r="T157" s="132">
        <f aca="true" t="shared" si="20" ref="T157:T164">S157*H157</f>
        <v>0</v>
      </c>
      <c r="AR157" s="133" t="s">
        <v>182</v>
      </c>
      <c r="AT157" s="133" t="s">
        <v>114</v>
      </c>
      <c r="AU157" s="133" t="s">
        <v>120</v>
      </c>
      <c r="AY157" s="13" t="s">
        <v>111</v>
      </c>
      <c r="BE157" s="134">
        <f aca="true" t="shared" si="21" ref="BE157:BE164">IF(N157="základná",J157,0)</f>
        <v>0</v>
      </c>
      <c r="BF157" s="134">
        <f aca="true" t="shared" si="22" ref="BF157:BF164">IF(N157="znížená",J157,0)</f>
        <v>0</v>
      </c>
      <c r="BG157" s="134">
        <f aca="true" t="shared" si="23" ref="BG157:BG164">IF(N157="zákl. prenesená",J157,0)</f>
        <v>0</v>
      </c>
      <c r="BH157" s="134">
        <f aca="true" t="shared" si="24" ref="BH157:BH164">IF(N157="zníž. prenesená",J157,0)</f>
        <v>0</v>
      </c>
      <c r="BI157" s="134">
        <f aca="true" t="shared" si="25" ref="BI157:BI164">IF(N157="nulová",J157,0)</f>
        <v>0</v>
      </c>
      <c r="BJ157" s="13" t="s">
        <v>120</v>
      </c>
      <c r="BK157" s="135">
        <f aca="true" t="shared" si="26" ref="BK157:BK164">ROUND(I157*H157,3)</f>
        <v>0</v>
      </c>
      <c r="BL157" s="13" t="s">
        <v>182</v>
      </c>
      <c r="BM157" s="133" t="s">
        <v>205</v>
      </c>
    </row>
    <row r="158" spans="2:65" s="1" customFormat="1" ht="16.5" customHeight="1">
      <c r="B158" s="123"/>
      <c r="C158" s="136" t="s">
        <v>7</v>
      </c>
      <c r="D158" s="136" t="s">
        <v>151</v>
      </c>
      <c r="E158" s="137" t="s">
        <v>206</v>
      </c>
      <c r="F158" s="138" t="s">
        <v>207</v>
      </c>
      <c r="G158" s="139" t="s">
        <v>148</v>
      </c>
      <c r="H158" s="140">
        <v>5</v>
      </c>
      <c r="I158" s="140"/>
      <c r="J158" s="140"/>
      <c r="K158" s="138" t="s">
        <v>129</v>
      </c>
      <c r="L158" s="141"/>
      <c r="M158" s="142" t="s">
        <v>1</v>
      </c>
      <c r="N158" s="143" t="s">
        <v>34</v>
      </c>
      <c r="O158" s="131">
        <v>0</v>
      </c>
      <c r="P158" s="131">
        <f t="shared" si="18"/>
        <v>0</v>
      </c>
      <c r="Q158" s="131">
        <v>0.00426</v>
      </c>
      <c r="R158" s="131">
        <f t="shared" si="19"/>
        <v>0.0213</v>
      </c>
      <c r="S158" s="131">
        <v>0</v>
      </c>
      <c r="T158" s="132">
        <f t="shared" si="20"/>
        <v>0</v>
      </c>
      <c r="AR158" s="133" t="s">
        <v>208</v>
      </c>
      <c r="AT158" s="133" t="s">
        <v>151</v>
      </c>
      <c r="AU158" s="133" t="s">
        <v>120</v>
      </c>
      <c r="AY158" s="13" t="s">
        <v>111</v>
      </c>
      <c r="BE158" s="134">
        <f t="shared" si="21"/>
        <v>0</v>
      </c>
      <c r="BF158" s="134">
        <f t="shared" si="22"/>
        <v>0</v>
      </c>
      <c r="BG158" s="134">
        <f t="shared" si="23"/>
        <v>0</v>
      </c>
      <c r="BH158" s="134">
        <f t="shared" si="24"/>
        <v>0</v>
      </c>
      <c r="BI158" s="134">
        <f t="shared" si="25"/>
        <v>0</v>
      </c>
      <c r="BJ158" s="13" t="s">
        <v>120</v>
      </c>
      <c r="BK158" s="135">
        <f t="shared" si="26"/>
        <v>0</v>
      </c>
      <c r="BL158" s="13" t="s">
        <v>182</v>
      </c>
      <c r="BM158" s="133" t="s">
        <v>209</v>
      </c>
    </row>
    <row r="159" spans="2:65" s="1" customFormat="1" ht="24" customHeight="1">
      <c r="B159" s="123"/>
      <c r="C159" s="124" t="s">
        <v>210</v>
      </c>
      <c r="D159" s="124" t="s">
        <v>114</v>
      </c>
      <c r="E159" s="125" t="s">
        <v>211</v>
      </c>
      <c r="F159" s="126" t="s">
        <v>212</v>
      </c>
      <c r="G159" s="127" t="s">
        <v>148</v>
      </c>
      <c r="H159" s="128">
        <v>5</v>
      </c>
      <c r="I159" s="128"/>
      <c r="J159" s="128"/>
      <c r="K159" s="126" t="s">
        <v>129</v>
      </c>
      <c r="L159" s="25"/>
      <c r="M159" s="129" t="s">
        <v>1</v>
      </c>
      <c r="N159" s="130" t="s">
        <v>34</v>
      </c>
      <c r="O159" s="131">
        <v>0.92031</v>
      </c>
      <c r="P159" s="131">
        <f t="shared" si="18"/>
        <v>4.60155</v>
      </c>
      <c r="Q159" s="131">
        <v>0.00072</v>
      </c>
      <c r="R159" s="131">
        <f t="shared" si="19"/>
        <v>0.0036000000000000003</v>
      </c>
      <c r="S159" s="131">
        <v>0</v>
      </c>
      <c r="T159" s="132">
        <f t="shared" si="20"/>
        <v>0</v>
      </c>
      <c r="AR159" s="133" t="s">
        <v>182</v>
      </c>
      <c r="AT159" s="133" t="s">
        <v>114</v>
      </c>
      <c r="AU159" s="133" t="s">
        <v>120</v>
      </c>
      <c r="AY159" s="13" t="s">
        <v>111</v>
      </c>
      <c r="BE159" s="134">
        <f t="shared" si="21"/>
        <v>0</v>
      </c>
      <c r="BF159" s="134">
        <f t="shared" si="22"/>
        <v>0</v>
      </c>
      <c r="BG159" s="134">
        <f t="shared" si="23"/>
        <v>0</v>
      </c>
      <c r="BH159" s="134">
        <f t="shared" si="24"/>
        <v>0</v>
      </c>
      <c r="BI159" s="134">
        <f t="shared" si="25"/>
        <v>0</v>
      </c>
      <c r="BJ159" s="13" t="s">
        <v>120</v>
      </c>
      <c r="BK159" s="135">
        <f t="shared" si="26"/>
        <v>0</v>
      </c>
      <c r="BL159" s="13" t="s">
        <v>182</v>
      </c>
      <c r="BM159" s="133" t="s">
        <v>213</v>
      </c>
    </row>
    <row r="160" spans="2:65" s="1" customFormat="1" ht="16.5" customHeight="1">
      <c r="B160" s="123"/>
      <c r="C160" s="136" t="s">
        <v>214</v>
      </c>
      <c r="D160" s="136" t="s">
        <v>151</v>
      </c>
      <c r="E160" s="137" t="s">
        <v>215</v>
      </c>
      <c r="F160" s="138" t="s">
        <v>216</v>
      </c>
      <c r="G160" s="139" t="s">
        <v>148</v>
      </c>
      <c r="H160" s="140">
        <v>5</v>
      </c>
      <c r="I160" s="140"/>
      <c r="J160" s="140"/>
      <c r="K160" s="138" t="s">
        <v>129</v>
      </c>
      <c r="L160" s="141"/>
      <c r="M160" s="142" t="s">
        <v>1</v>
      </c>
      <c r="N160" s="143" t="s">
        <v>34</v>
      </c>
      <c r="O160" s="131">
        <v>0</v>
      </c>
      <c r="P160" s="131">
        <f t="shared" si="18"/>
        <v>0</v>
      </c>
      <c r="Q160" s="131">
        <v>0.0143</v>
      </c>
      <c r="R160" s="131">
        <f t="shared" si="19"/>
        <v>0.07150000000000001</v>
      </c>
      <c r="S160" s="131">
        <v>0</v>
      </c>
      <c r="T160" s="132">
        <f t="shared" si="20"/>
        <v>0</v>
      </c>
      <c r="AR160" s="133" t="s">
        <v>208</v>
      </c>
      <c r="AT160" s="133" t="s">
        <v>151</v>
      </c>
      <c r="AU160" s="133" t="s">
        <v>120</v>
      </c>
      <c r="AY160" s="13" t="s">
        <v>111</v>
      </c>
      <c r="BE160" s="134">
        <f t="shared" si="21"/>
        <v>0</v>
      </c>
      <c r="BF160" s="134">
        <f t="shared" si="22"/>
        <v>0</v>
      </c>
      <c r="BG160" s="134">
        <f t="shared" si="23"/>
        <v>0</v>
      </c>
      <c r="BH160" s="134">
        <f t="shared" si="24"/>
        <v>0</v>
      </c>
      <c r="BI160" s="134">
        <f t="shared" si="25"/>
        <v>0</v>
      </c>
      <c r="BJ160" s="13" t="s">
        <v>120</v>
      </c>
      <c r="BK160" s="135">
        <f t="shared" si="26"/>
        <v>0</v>
      </c>
      <c r="BL160" s="13" t="s">
        <v>182</v>
      </c>
      <c r="BM160" s="133" t="s">
        <v>217</v>
      </c>
    </row>
    <row r="161" spans="2:65" s="1" customFormat="1" ht="16.5" customHeight="1">
      <c r="B161" s="123"/>
      <c r="C161" s="124" t="s">
        <v>218</v>
      </c>
      <c r="D161" s="124" t="s">
        <v>114</v>
      </c>
      <c r="E161" s="125" t="s">
        <v>219</v>
      </c>
      <c r="F161" s="126" t="s">
        <v>220</v>
      </c>
      <c r="G161" s="127" t="s">
        <v>221</v>
      </c>
      <c r="H161" s="128">
        <v>4</v>
      </c>
      <c r="I161" s="128"/>
      <c r="J161" s="128"/>
      <c r="K161" s="126" t="s">
        <v>129</v>
      </c>
      <c r="L161" s="25"/>
      <c r="M161" s="129" t="s">
        <v>1</v>
      </c>
      <c r="N161" s="130" t="s">
        <v>34</v>
      </c>
      <c r="O161" s="131">
        <v>1.20477</v>
      </c>
      <c r="P161" s="131">
        <f t="shared" si="18"/>
        <v>4.81908</v>
      </c>
      <c r="Q161" s="131">
        <v>0.0023</v>
      </c>
      <c r="R161" s="131">
        <f t="shared" si="19"/>
        <v>0.0092</v>
      </c>
      <c r="S161" s="131">
        <v>0</v>
      </c>
      <c r="T161" s="132">
        <f t="shared" si="20"/>
        <v>0</v>
      </c>
      <c r="AR161" s="133" t="s">
        <v>182</v>
      </c>
      <c r="AT161" s="133" t="s">
        <v>114</v>
      </c>
      <c r="AU161" s="133" t="s">
        <v>120</v>
      </c>
      <c r="AY161" s="13" t="s">
        <v>111</v>
      </c>
      <c r="BE161" s="134">
        <f t="shared" si="21"/>
        <v>0</v>
      </c>
      <c r="BF161" s="134">
        <f t="shared" si="22"/>
        <v>0</v>
      </c>
      <c r="BG161" s="134">
        <f t="shared" si="23"/>
        <v>0</v>
      </c>
      <c r="BH161" s="134">
        <f t="shared" si="24"/>
        <v>0</v>
      </c>
      <c r="BI161" s="134">
        <f t="shared" si="25"/>
        <v>0</v>
      </c>
      <c r="BJ161" s="13" t="s">
        <v>120</v>
      </c>
      <c r="BK161" s="135">
        <f t="shared" si="26"/>
        <v>0</v>
      </c>
      <c r="BL161" s="13" t="s">
        <v>182</v>
      </c>
      <c r="BM161" s="133" t="s">
        <v>222</v>
      </c>
    </row>
    <row r="162" spans="2:65" s="1" customFormat="1" ht="16.5" customHeight="1">
      <c r="B162" s="123"/>
      <c r="C162" s="136" t="s">
        <v>223</v>
      </c>
      <c r="D162" s="136" t="s">
        <v>151</v>
      </c>
      <c r="E162" s="137" t="s">
        <v>224</v>
      </c>
      <c r="F162" s="138" t="s">
        <v>225</v>
      </c>
      <c r="G162" s="139" t="s">
        <v>148</v>
      </c>
      <c r="H162" s="140">
        <v>4</v>
      </c>
      <c r="I162" s="140"/>
      <c r="J162" s="140"/>
      <c r="K162" s="138" t="s">
        <v>129</v>
      </c>
      <c r="L162" s="141"/>
      <c r="M162" s="142" t="s">
        <v>1</v>
      </c>
      <c r="N162" s="143" t="s">
        <v>34</v>
      </c>
      <c r="O162" s="131">
        <v>0</v>
      </c>
      <c r="P162" s="131">
        <f t="shared" si="18"/>
        <v>0</v>
      </c>
      <c r="Q162" s="131">
        <v>0.016</v>
      </c>
      <c r="R162" s="131">
        <f t="shared" si="19"/>
        <v>0.064</v>
      </c>
      <c r="S162" s="131">
        <v>0</v>
      </c>
      <c r="T162" s="132">
        <f t="shared" si="20"/>
        <v>0</v>
      </c>
      <c r="AR162" s="133" t="s">
        <v>208</v>
      </c>
      <c r="AT162" s="133" t="s">
        <v>151</v>
      </c>
      <c r="AU162" s="133" t="s">
        <v>120</v>
      </c>
      <c r="AY162" s="13" t="s">
        <v>111</v>
      </c>
      <c r="BE162" s="134">
        <f t="shared" si="21"/>
        <v>0</v>
      </c>
      <c r="BF162" s="134">
        <f t="shared" si="22"/>
        <v>0</v>
      </c>
      <c r="BG162" s="134">
        <f t="shared" si="23"/>
        <v>0</v>
      </c>
      <c r="BH162" s="134">
        <f t="shared" si="24"/>
        <v>0</v>
      </c>
      <c r="BI162" s="134">
        <f t="shared" si="25"/>
        <v>0</v>
      </c>
      <c r="BJ162" s="13" t="s">
        <v>120</v>
      </c>
      <c r="BK162" s="135">
        <f t="shared" si="26"/>
        <v>0</v>
      </c>
      <c r="BL162" s="13" t="s">
        <v>182</v>
      </c>
      <c r="BM162" s="133" t="s">
        <v>226</v>
      </c>
    </row>
    <row r="163" spans="2:65" s="1" customFormat="1" ht="24" customHeight="1">
      <c r="B163" s="123"/>
      <c r="C163" s="124" t="s">
        <v>227</v>
      </c>
      <c r="D163" s="124" t="s">
        <v>114</v>
      </c>
      <c r="E163" s="125" t="s">
        <v>228</v>
      </c>
      <c r="F163" s="126" t="s">
        <v>229</v>
      </c>
      <c r="G163" s="127" t="s">
        <v>148</v>
      </c>
      <c r="H163" s="128">
        <v>4</v>
      </c>
      <c r="I163" s="128"/>
      <c r="J163" s="128"/>
      <c r="K163" s="126" t="s">
        <v>129</v>
      </c>
      <c r="L163" s="25"/>
      <c r="M163" s="129" t="s">
        <v>1</v>
      </c>
      <c r="N163" s="130" t="s">
        <v>34</v>
      </c>
      <c r="O163" s="131">
        <v>0.39272</v>
      </c>
      <c r="P163" s="131">
        <f t="shared" si="18"/>
        <v>1.57088</v>
      </c>
      <c r="Q163" s="131">
        <v>0.00012</v>
      </c>
      <c r="R163" s="131">
        <f t="shared" si="19"/>
        <v>0.00048</v>
      </c>
      <c r="S163" s="131">
        <v>0</v>
      </c>
      <c r="T163" s="132">
        <f t="shared" si="20"/>
        <v>0</v>
      </c>
      <c r="AR163" s="133" t="s">
        <v>182</v>
      </c>
      <c r="AT163" s="133" t="s">
        <v>114</v>
      </c>
      <c r="AU163" s="133" t="s">
        <v>120</v>
      </c>
      <c r="AY163" s="13" t="s">
        <v>111</v>
      </c>
      <c r="BE163" s="134">
        <f t="shared" si="21"/>
        <v>0</v>
      </c>
      <c r="BF163" s="134">
        <f t="shared" si="22"/>
        <v>0</v>
      </c>
      <c r="BG163" s="134">
        <f t="shared" si="23"/>
        <v>0</v>
      </c>
      <c r="BH163" s="134">
        <f t="shared" si="24"/>
        <v>0</v>
      </c>
      <c r="BI163" s="134">
        <f t="shared" si="25"/>
        <v>0</v>
      </c>
      <c r="BJ163" s="13" t="s">
        <v>120</v>
      </c>
      <c r="BK163" s="135">
        <f t="shared" si="26"/>
        <v>0</v>
      </c>
      <c r="BL163" s="13" t="s">
        <v>182</v>
      </c>
      <c r="BM163" s="133" t="s">
        <v>230</v>
      </c>
    </row>
    <row r="164" spans="2:65" s="1" customFormat="1" ht="16.5" customHeight="1">
      <c r="B164" s="123"/>
      <c r="C164" s="136" t="s">
        <v>231</v>
      </c>
      <c r="D164" s="136" t="s">
        <v>151</v>
      </c>
      <c r="E164" s="137" t="s">
        <v>232</v>
      </c>
      <c r="F164" s="138" t="s">
        <v>233</v>
      </c>
      <c r="G164" s="139" t="s">
        <v>148</v>
      </c>
      <c r="H164" s="140">
        <v>4</v>
      </c>
      <c r="I164" s="140"/>
      <c r="J164" s="140"/>
      <c r="K164" s="138" t="s">
        <v>129</v>
      </c>
      <c r="L164" s="141"/>
      <c r="M164" s="142" t="s">
        <v>1</v>
      </c>
      <c r="N164" s="143" t="s">
        <v>34</v>
      </c>
      <c r="O164" s="131">
        <v>0</v>
      </c>
      <c r="P164" s="131">
        <f t="shared" si="18"/>
        <v>0</v>
      </c>
      <c r="Q164" s="131">
        <v>0.00149</v>
      </c>
      <c r="R164" s="131">
        <f t="shared" si="19"/>
        <v>0.00596</v>
      </c>
      <c r="S164" s="131">
        <v>0</v>
      </c>
      <c r="T164" s="132">
        <f t="shared" si="20"/>
        <v>0</v>
      </c>
      <c r="AR164" s="133" t="s">
        <v>208</v>
      </c>
      <c r="AT164" s="133" t="s">
        <v>151</v>
      </c>
      <c r="AU164" s="133" t="s">
        <v>120</v>
      </c>
      <c r="AY164" s="13" t="s">
        <v>111</v>
      </c>
      <c r="BE164" s="134">
        <f t="shared" si="21"/>
        <v>0</v>
      </c>
      <c r="BF164" s="134">
        <f t="shared" si="22"/>
        <v>0</v>
      </c>
      <c r="BG164" s="134">
        <f t="shared" si="23"/>
        <v>0</v>
      </c>
      <c r="BH164" s="134">
        <f t="shared" si="24"/>
        <v>0</v>
      </c>
      <c r="BI164" s="134">
        <f t="shared" si="25"/>
        <v>0</v>
      </c>
      <c r="BJ164" s="13" t="s">
        <v>120</v>
      </c>
      <c r="BK164" s="135">
        <f t="shared" si="26"/>
        <v>0</v>
      </c>
      <c r="BL164" s="13" t="s">
        <v>182</v>
      </c>
      <c r="BM164" s="133" t="s">
        <v>234</v>
      </c>
    </row>
    <row r="165" spans="2:63" s="11" customFormat="1" ht="22.9" customHeight="1">
      <c r="B165" s="111"/>
      <c r="D165" s="112" t="s">
        <v>67</v>
      </c>
      <c r="E165" s="121" t="s">
        <v>235</v>
      </c>
      <c r="F165" s="121" t="s">
        <v>236</v>
      </c>
      <c r="J165" s="122"/>
      <c r="L165" s="111"/>
      <c r="M165" s="115"/>
      <c r="N165" s="116"/>
      <c r="O165" s="116"/>
      <c r="P165" s="117">
        <f>SUM(P166:P168)</f>
        <v>16.0741335</v>
      </c>
      <c r="Q165" s="116"/>
      <c r="R165" s="117">
        <f>SUM(R166:R168)</f>
        <v>0.4075907</v>
      </c>
      <c r="S165" s="116"/>
      <c r="T165" s="118">
        <f>SUM(T166:T168)</f>
        <v>0</v>
      </c>
      <c r="AR165" s="112" t="s">
        <v>120</v>
      </c>
      <c r="AT165" s="119" t="s">
        <v>67</v>
      </c>
      <c r="AU165" s="119" t="s">
        <v>73</v>
      </c>
      <c r="AY165" s="112" t="s">
        <v>111</v>
      </c>
      <c r="BK165" s="120">
        <f>SUM(BK166:BK168)</f>
        <v>0</v>
      </c>
    </row>
    <row r="166" spans="2:65" s="1" customFormat="1" ht="24" customHeight="1">
      <c r="B166" s="123"/>
      <c r="C166" s="124" t="s">
        <v>237</v>
      </c>
      <c r="D166" s="124" t="s">
        <v>114</v>
      </c>
      <c r="E166" s="125" t="s">
        <v>238</v>
      </c>
      <c r="F166" s="126" t="s">
        <v>239</v>
      </c>
      <c r="G166" s="127" t="s">
        <v>117</v>
      </c>
      <c r="H166" s="128">
        <v>19.73</v>
      </c>
      <c r="I166" s="128"/>
      <c r="J166" s="128"/>
      <c r="K166" s="126" t="s">
        <v>118</v>
      </c>
      <c r="L166" s="25"/>
      <c r="M166" s="129" t="s">
        <v>1</v>
      </c>
      <c r="N166" s="130" t="s">
        <v>34</v>
      </c>
      <c r="O166" s="131">
        <v>0.40895</v>
      </c>
      <c r="P166" s="131">
        <f>O166*H166</f>
        <v>8.068583499999999</v>
      </c>
      <c r="Q166" s="131">
        <v>0.00106</v>
      </c>
      <c r="R166" s="131">
        <f>Q166*H166</f>
        <v>0.0209138</v>
      </c>
      <c r="S166" s="131">
        <v>0</v>
      </c>
      <c r="T166" s="132">
        <f>S166*H166</f>
        <v>0</v>
      </c>
      <c r="AR166" s="133" t="s">
        <v>182</v>
      </c>
      <c r="AT166" s="133" t="s">
        <v>114</v>
      </c>
      <c r="AU166" s="133" t="s">
        <v>120</v>
      </c>
      <c r="AY166" s="13" t="s">
        <v>111</v>
      </c>
      <c r="BE166" s="134">
        <f>IF(N166="základná",J166,0)</f>
        <v>0</v>
      </c>
      <c r="BF166" s="134">
        <f>IF(N166="znížená",J166,0)</f>
        <v>0</v>
      </c>
      <c r="BG166" s="134">
        <f>IF(N166="zákl. prenesená",J166,0)</f>
        <v>0</v>
      </c>
      <c r="BH166" s="134">
        <f>IF(N166="zníž. prenesená",J166,0)</f>
        <v>0</v>
      </c>
      <c r="BI166" s="134">
        <f>IF(N166="nulová",J166,0)</f>
        <v>0</v>
      </c>
      <c r="BJ166" s="13" t="s">
        <v>120</v>
      </c>
      <c r="BK166" s="135">
        <f>ROUND(I166*H166,3)</f>
        <v>0</v>
      </c>
      <c r="BL166" s="13" t="s">
        <v>182</v>
      </c>
      <c r="BM166" s="133" t="s">
        <v>240</v>
      </c>
    </row>
    <row r="167" spans="2:65" s="1" customFormat="1" ht="16.5" customHeight="1">
      <c r="B167" s="123"/>
      <c r="C167" s="136" t="s">
        <v>241</v>
      </c>
      <c r="D167" s="136" t="s">
        <v>151</v>
      </c>
      <c r="E167" s="137" t="s">
        <v>242</v>
      </c>
      <c r="F167" s="138" t="s">
        <v>243</v>
      </c>
      <c r="G167" s="139" t="s">
        <v>117</v>
      </c>
      <c r="H167" s="140">
        <v>41.433</v>
      </c>
      <c r="I167" s="140"/>
      <c r="J167" s="140"/>
      <c r="K167" s="138" t="s">
        <v>118</v>
      </c>
      <c r="L167" s="141"/>
      <c r="M167" s="142" t="s">
        <v>1</v>
      </c>
      <c r="N167" s="143" t="s">
        <v>34</v>
      </c>
      <c r="O167" s="131">
        <v>0</v>
      </c>
      <c r="P167" s="131">
        <f>O167*H167</f>
        <v>0</v>
      </c>
      <c r="Q167" s="131">
        <v>0.0093</v>
      </c>
      <c r="R167" s="131">
        <f>Q167*H167</f>
        <v>0.38532689999999997</v>
      </c>
      <c r="S167" s="131">
        <v>0</v>
      </c>
      <c r="T167" s="132">
        <f>S167*H167</f>
        <v>0</v>
      </c>
      <c r="AR167" s="133" t="s">
        <v>208</v>
      </c>
      <c r="AT167" s="133" t="s">
        <v>151</v>
      </c>
      <c r="AU167" s="133" t="s">
        <v>120</v>
      </c>
      <c r="AY167" s="13" t="s">
        <v>111</v>
      </c>
      <c r="BE167" s="134">
        <f>IF(N167="základná",J167,0)</f>
        <v>0</v>
      </c>
      <c r="BF167" s="134">
        <f>IF(N167="znížená",J167,0)</f>
        <v>0</v>
      </c>
      <c r="BG167" s="134">
        <f>IF(N167="zákl. prenesená",J167,0)</f>
        <v>0</v>
      </c>
      <c r="BH167" s="134">
        <f>IF(N167="zníž. prenesená",J167,0)</f>
        <v>0</v>
      </c>
      <c r="BI167" s="134">
        <f>IF(N167="nulová",J167,0)</f>
        <v>0</v>
      </c>
      <c r="BJ167" s="13" t="s">
        <v>120</v>
      </c>
      <c r="BK167" s="135">
        <f>ROUND(I167*H167,3)</f>
        <v>0</v>
      </c>
      <c r="BL167" s="13" t="s">
        <v>182</v>
      </c>
      <c r="BM167" s="133" t="s">
        <v>244</v>
      </c>
    </row>
    <row r="168" spans="2:65" s="1" customFormat="1" ht="24" customHeight="1">
      <c r="B168" s="123"/>
      <c r="C168" s="124" t="s">
        <v>245</v>
      </c>
      <c r="D168" s="124" t="s">
        <v>114</v>
      </c>
      <c r="E168" s="125" t="s">
        <v>246</v>
      </c>
      <c r="F168" s="126" t="s">
        <v>247</v>
      </c>
      <c r="G168" s="127" t="s">
        <v>148</v>
      </c>
      <c r="H168" s="128">
        <v>5</v>
      </c>
      <c r="I168" s="128"/>
      <c r="J168" s="128"/>
      <c r="K168" s="126" t="s">
        <v>118</v>
      </c>
      <c r="L168" s="25"/>
      <c r="M168" s="129" t="s">
        <v>1</v>
      </c>
      <c r="N168" s="130" t="s">
        <v>34</v>
      </c>
      <c r="O168" s="131">
        <v>1.60111</v>
      </c>
      <c r="P168" s="131">
        <f>O168*H168</f>
        <v>8.00555</v>
      </c>
      <c r="Q168" s="131">
        <v>0.00027</v>
      </c>
      <c r="R168" s="131">
        <f>Q168*H168</f>
        <v>0.00135</v>
      </c>
      <c r="S168" s="131">
        <v>0</v>
      </c>
      <c r="T168" s="132">
        <f>S168*H168</f>
        <v>0</v>
      </c>
      <c r="AR168" s="133" t="s">
        <v>182</v>
      </c>
      <c r="AT168" s="133" t="s">
        <v>114</v>
      </c>
      <c r="AU168" s="133" t="s">
        <v>120</v>
      </c>
      <c r="AY168" s="13" t="s">
        <v>111</v>
      </c>
      <c r="BE168" s="134">
        <f>IF(N168="základná",J168,0)</f>
        <v>0</v>
      </c>
      <c r="BF168" s="134">
        <f>IF(N168="znížená",J168,0)</f>
        <v>0</v>
      </c>
      <c r="BG168" s="134">
        <f>IF(N168="zákl. prenesená",J168,0)</f>
        <v>0</v>
      </c>
      <c r="BH168" s="134">
        <f>IF(N168="zníž. prenesená",J168,0)</f>
        <v>0</v>
      </c>
      <c r="BI168" s="134">
        <f>IF(N168="nulová",J168,0)</f>
        <v>0</v>
      </c>
      <c r="BJ168" s="13" t="s">
        <v>120</v>
      </c>
      <c r="BK168" s="135">
        <f>ROUND(I168*H168,3)</f>
        <v>0</v>
      </c>
      <c r="BL168" s="13" t="s">
        <v>182</v>
      </c>
      <c r="BM168" s="133" t="s">
        <v>248</v>
      </c>
    </row>
    <row r="169" spans="2:63" s="11" customFormat="1" ht="22.9" customHeight="1">
      <c r="B169" s="111"/>
      <c r="D169" s="112" t="s">
        <v>67</v>
      </c>
      <c r="E169" s="121" t="s">
        <v>249</v>
      </c>
      <c r="F169" s="121" t="s">
        <v>250</v>
      </c>
      <c r="J169" s="122"/>
      <c r="L169" s="111"/>
      <c r="M169" s="115"/>
      <c r="N169" s="116"/>
      <c r="O169" s="116"/>
      <c r="P169" s="117">
        <f>SUM(P170:P172)</f>
        <v>9.80008</v>
      </c>
      <c r="Q169" s="116"/>
      <c r="R169" s="117">
        <f>SUM(R170:R172)</f>
        <v>0.20800000000000002</v>
      </c>
      <c r="S169" s="116"/>
      <c r="T169" s="118">
        <f>SUM(T170:T172)</f>
        <v>0</v>
      </c>
      <c r="AR169" s="112" t="s">
        <v>120</v>
      </c>
      <c r="AT169" s="119" t="s">
        <v>67</v>
      </c>
      <c r="AU169" s="119" t="s">
        <v>73</v>
      </c>
      <c r="AY169" s="112" t="s">
        <v>111</v>
      </c>
      <c r="BK169" s="120">
        <f>SUM(BK170:BK172)</f>
        <v>0</v>
      </c>
    </row>
    <row r="170" spans="2:65" s="1" customFormat="1" ht="16.5" customHeight="1">
      <c r="B170" s="123"/>
      <c r="C170" s="124" t="s">
        <v>251</v>
      </c>
      <c r="D170" s="124" t="s">
        <v>114</v>
      </c>
      <c r="E170" s="125" t="s">
        <v>252</v>
      </c>
      <c r="F170" s="126" t="s">
        <v>253</v>
      </c>
      <c r="G170" s="127" t="s">
        <v>148</v>
      </c>
      <c r="H170" s="128">
        <v>8</v>
      </c>
      <c r="I170" s="128"/>
      <c r="J170" s="128"/>
      <c r="K170" s="126" t="s">
        <v>129</v>
      </c>
      <c r="L170" s="25"/>
      <c r="M170" s="129" t="s">
        <v>1</v>
      </c>
      <c r="N170" s="130" t="s">
        <v>34</v>
      </c>
      <c r="O170" s="131">
        <v>1.22501</v>
      </c>
      <c r="P170" s="131">
        <f>O170*H170</f>
        <v>9.80008</v>
      </c>
      <c r="Q170" s="131">
        <v>0</v>
      </c>
      <c r="R170" s="131">
        <f>Q170*H170</f>
        <v>0</v>
      </c>
      <c r="S170" s="131">
        <v>0</v>
      </c>
      <c r="T170" s="132">
        <f>S170*H170</f>
        <v>0</v>
      </c>
      <c r="AR170" s="133" t="s">
        <v>182</v>
      </c>
      <c r="AT170" s="133" t="s">
        <v>114</v>
      </c>
      <c r="AU170" s="133" t="s">
        <v>120</v>
      </c>
      <c r="AY170" s="13" t="s">
        <v>111</v>
      </c>
      <c r="BE170" s="134">
        <f>IF(N170="základná",J170,0)</f>
        <v>0</v>
      </c>
      <c r="BF170" s="134">
        <f>IF(N170="znížená",J170,0)</f>
        <v>0</v>
      </c>
      <c r="BG170" s="134">
        <f>IF(N170="zákl. prenesená",J170,0)</f>
        <v>0</v>
      </c>
      <c r="BH170" s="134">
        <f>IF(N170="zníž. prenesená",J170,0)</f>
        <v>0</v>
      </c>
      <c r="BI170" s="134">
        <f>IF(N170="nulová",J170,0)</f>
        <v>0</v>
      </c>
      <c r="BJ170" s="13" t="s">
        <v>120</v>
      </c>
      <c r="BK170" s="135">
        <f>ROUND(I170*H170,3)</f>
        <v>0</v>
      </c>
      <c r="BL170" s="13" t="s">
        <v>182</v>
      </c>
      <c r="BM170" s="133" t="s">
        <v>254</v>
      </c>
    </row>
    <row r="171" spans="2:65" s="1" customFormat="1" ht="16.5" customHeight="1">
      <c r="B171" s="123"/>
      <c r="C171" s="136" t="s">
        <v>255</v>
      </c>
      <c r="D171" s="136" t="s">
        <v>151</v>
      </c>
      <c r="E171" s="137" t="s">
        <v>256</v>
      </c>
      <c r="F171" s="138" t="s">
        <v>257</v>
      </c>
      <c r="G171" s="139" t="s">
        <v>148</v>
      </c>
      <c r="H171" s="140">
        <v>8</v>
      </c>
      <c r="I171" s="140"/>
      <c r="J171" s="140"/>
      <c r="K171" s="138" t="s">
        <v>129</v>
      </c>
      <c r="L171" s="141"/>
      <c r="M171" s="142" t="s">
        <v>1</v>
      </c>
      <c r="N171" s="143" t="s">
        <v>34</v>
      </c>
      <c r="O171" s="131">
        <v>0</v>
      </c>
      <c r="P171" s="131">
        <f>O171*H171</f>
        <v>0</v>
      </c>
      <c r="Q171" s="131">
        <v>0.001</v>
      </c>
      <c r="R171" s="131">
        <f>Q171*H171</f>
        <v>0.008</v>
      </c>
      <c r="S171" s="131">
        <v>0</v>
      </c>
      <c r="T171" s="132">
        <f>S171*H171</f>
        <v>0</v>
      </c>
      <c r="AR171" s="133" t="s">
        <v>208</v>
      </c>
      <c r="AT171" s="133" t="s">
        <v>151</v>
      </c>
      <c r="AU171" s="133" t="s">
        <v>120</v>
      </c>
      <c r="AY171" s="13" t="s">
        <v>111</v>
      </c>
      <c r="BE171" s="134">
        <f>IF(N171="základná",J171,0)</f>
        <v>0</v>
      </c>
      <c r="BF171" s="134">
        <f>IF(N171="znížená",J171,0)</f>
        <v>0</v>
      </c>
      <c r="BG171" s="134">
        <f>IF(N171="zákl. prenesená",J171,0)</f>
        <v>0</v>
      </c>
      <c r="BH171" s="134">
        <f>IF(N171="zníž. prenesená",J171,0)</f>
        <v>0</v>
      </c>
      <c r="BI171" s="134">
        <f>IF(N171="nulová",J171,0)</f>
        <v>0</v>
      </c>
      <c r="BJ171" s="13" t="s">
        <v>120</v>
      </c>
      <c r="BK171" s="135">
        <f>ROUND(I171*H171,3)</f>
        <v>0</v>
      </c>
      <c r="BL171" s="13" t="s">
        <v>182</v>
      </c>
      <c r="BM171" s="133" t="s">
        <v>258</v>
      </c>
    </row>
    <row r="172" spans="2:65" s="1" customFormat="1" ht="24" customHeight="1">
      <c r="B172" s="123"/>
      <c r="C172" s="136" t="s">
        <v>208</v>
      </c>
      <c r="D172" s="136" t="s">
        <v>151</v>
      </c>
      <c r="E172" s="137" t="s">
        <v>259</v>
      </c>
      <c r="F172" s="138" t="s">
        <v>260</v>
      </c>
      <c r="G172" s="139" t="s">
        <v>148</v>
      </c>
      <c r="H172" s="140">
        <v>8</v>
      </c>
      <c r="I172" s="140"/>
      <c r="J172" s="140"/>
      <c r="K172" s="138" t="s">
        <v>129</v>
      </c>
      <c r="L172" s="141"/>
      <c r="M172" s="142" t="s">
        <v>1</v>
      </c>
      <c r="N172" s="143" t="s">
        <v>34</v>
      </c>
      <c r="O172" s="131">
        <v>0</v>
      </c>
      <c r="P172" s="131">
        <f>O172*H172</f>
        <v>0</v>
      </c>
      <c r="Q172" s="131">
        <v>0.025</v>
      </c>
      <c r="R172" s="131">
        <f>Q172*H172</f>
        <v>0.2</v>
      </c>
      <c r="S172" s="131">
        <v>0</v>
      </c>
      <c r="T172" s="132">
        <f>S172*H172</f>
        <v>0</v>
      </c>
      <c r="AR172" s="133" t="s">
        <v>208</v>
      </c>
      <c r="AT172" s="133" t="s">
        <v>151</v>
      </c>
      <c r="AU172" s="133" t="s">
        <v>120</v>
      </c>
      <c r="AY172" s="13" t="s">
        <v>111</v>
      </c>
      <c r="BE172" s="134">
        <f>IF(N172="základná",J172,0)</f>
        <v>0</v>
      </c>
      <c r="BF172" s="134">
        <f>IF(N172="znížená",J172,0)</f>
        <v>0</v>
      </c>
      <c r="BG172" s="134">
        <f>IF(N172="zákl. prenesená",J172,0)</f>
        <v>0</v>
      </c>
      <c r="BH172" s="134">
        <f>IF(N172="zníž. prenesená",J172,0)</f>
        <v>0</v>
      </c>
      <c r="BI172" s="134">
        <f>IF(N172="nulová",J172,0)</f>
        <v>0</v>
      </c>
      <c r="BJ172" s="13" t="s">
        <v>120</v>
      </c>
      <c r="BK172" s="135">
        <f>ROUND(I172*H172,3)</f>
        <v>0</v>
      </c>
      <c r="BL172" s="13" t="s">
        <v>182</v>
      </c>
      <c r="BM172" s="133" t="s">
        <v>261</v>
      </c>
    </row>
    <row r="173" spans="2:63" s="11" customFormat="1" ht="22.9" customHeight="1">
      <c r="B173" s="111"/>
      <c r="D173" s="112" t="s">
        <v>67</v>
      </c>
      <c r="E173" s="121" t="s">
        <v>262</v>
      </c>
      <c r="F173" s="121" t="s">
        <v>263</v>
      </c>
      <c r="J173" s="122"/>
      <c r="L173" s="111"/>
      <c r="M173" s="115"/>
      <c r="N173" s="116"/>
      <c r="O173" s="116"/>
      <c r="P173" s="117">
        <f>SUM(P174:P175)</f>
        <v>7.72092288</v>
      </c>
      <c r="Q173" s="116"/>
      <c r="R173" s="117">
        <f>SUM(R174:R175)</f>
        <v>0.35189312</v>
      </c>
      <c r="S173" s="116"/>
      <c r="T173" s="118">
        <f>SUM(T174:T175)</f>
        <v>0</v>
      </c>
      <c r="AR173" s="112" t="s">
        <v>120</v>
      </c>
      <c r="AT173" s="119" t="s">
        <v>67</v>
      </c>
      <c r="AU173" s="119" t="s">
        <v>73</v>
      </c>
      <c r="AY173" s="112" t="s">
        <v>111</v>
      </c>
      <c r="BK173" s="120">
        <f>SUM(BK174:BK175)</f>
        <v>0</v>
      </c>
    </row>
    <row r="174" spans="2:65" s="1" customFormat="1" ht="24" customHeight="1">
      <c r="B174" s="123"/>
      <c r="C174" s="124" t="s">
        <v>264</v>
      </c>
      <c r="D174" s="124" t="s">
        <v>114</v>
      </c>
      <c r="E174" s="125" t="s">
        <v>265</v>
      </c>
      <c r="F174" s="126" t="s">
        <v>266</v>
      </c>
      <c r="G174" s="127" t="s">
        <v>117</v>
      </c>
      <c r="H174" s="128">
        <v>11.136</v>
      </c>
      <c r="I174" s="128"/>
      <c r="J174" s="128"/>
      <c r="K174" s="126" t="s">
        <v>118</v>
      </c>
      <c r="L174" s="25"/>
      <c r="M174" s="129" t="s">
        <v>1</v>
      </c>
      <c r="N174" s="130" t="s">
        <v>34</v>
      </c>
      <c r="O174" s="131">
        <v>0.69333</v>
      </c>
      <c r="P174" s="131">
        <f>O174*H174</f>
        <v>7.72092288</v>
      </c>
      <c r="Q174" s="131">
        <v>0.00017</v>
      </c>
      <c r="R174" s="131">
        <f>Q174*H174</f>
        <v>0.00189312</v>
      </c>
      <c r="S174" s="131">
        <v>0</v>
      </c>
      <c r="T174" s="132">
        <f>S174*H174</f>
        <v>0</v>
      </c>
      <c r="AR174" s="133" t="s">
        <v>182</v>
      </c>
      <c r="AT174" s="133" t="s">
        <v>114</v>
      </c>
      <c r="AU174" s="133" t="s">
        <v>120</v>
      </c>
      <c r="AY174" s="13" t="s">
        <v>111</v>
      </c>
      <c r="BE174" s="134">
        <f>IF(N174="základná",J174,0)</f>
        <v>0</v>
      </c>
      <c r="BF174" s="134">
        <f>IF(N174="znížená",J174,0)</f>
        <v>0</v>
      </c>
      <c r="BG174" s="134">
        <f>IF(N174="zákl. prenesená",J174,0)</f>
        <v>0</v>
      </c>
      <c r="BH174" s="134">
        <f>IF(N174="zníž. prenesená",J174,0)</f>
        <v>0</v>
      </c>
      <c r="BI174" s="134">
        <f>IF(N174="nulová",J174,0)</f>
        <v>0</v>
      </c>
      <c r="BJ174" s="13" t="s">
        <v>120</v>
      </c>
      <c r="BK174" s="135">
        <f>ROUND(I174*H174,3)</f>
        <v>0</v>
      </c>
      <c r="BL174" s="13" t="s">
        <v>182</v>
      </c>
      <c r="BM174" s="133" t="s">
        <v>267</v>
      </c>
    </row>
    <row r="175" spans="2:65" s="1" customFormat="1" ht="16.5" customHeight="1">
      <c r="B175" s="123"/>
      <c r="C175" s="136" t="s">
        <v>268</v>
      </c>
      <c r="D175" s="136" t="s">
        <v>151</v>
      </c>
      <c r="E175" s="137" t="s">
        <v>269</v>
      </c>
      <c r="F175" s="138" t="s">
        <v>270</v>
      </c>
      <c r="G175" s="139" t="s">
        <v>176</v>
      </c>
      <c r="H175" s="140">
        <v>0.35</v>
      </c>
      <c r="I175" s="140"/>
      <c r="J175" s="140"/>
      <c r="K175" s="138" t="s">
        <v>118</v>
      </c>
      <c r="L175" s="141"/>
      <c r="M175" s="142" t="s">
        <v>1</v>
      </c>
      <c r="N175" s="143" t="s">
        <v>34</v>
      </c>
      <c r="O175" s="131">
        <v>0</v>
      </c>
      <c r="P175" s="131">
        <f>O175*H175</f>
        <v>0</v>
      </c>
      <c r="Q175" s="131">
        <v>1</v>
      </c>
      <c r="R175" s="131">
        <f>Q175*H175</f>
        <v>0.35</v>
      </c>
      <c r="S175" s="131">
        <v>0</v>
      </c>
      <c r="T175" s="132">
        <f>S175*H175</f>
        <v>0</v>
      </c>
      <c r="AR175" s="133" t="s">
        <v>208</v>
      </c>
      <c r="AT175" s="133" t="s">
        <v>151</v>
      </c>
      <c r="AU175" s="133" t="s">
        <v>120</v>
      </c>
      <c r="AY175" s="13" t="s">
        <v>111</v>
      </c>
      <c r="BE175" s="134">
        <f>IF(N175="základná",J175,0)</f>
        <v>0</v>
      </c>
      <c r="BF175" s="134">
        <f>IF(N175="znížená",J175,0)</f>
        <v>0</v>
      </c>
      <c r="BG175" s="134">
        <f>IF(N175="zákl. prenesená",J175,0)</f>
        <v>0</v>
      </c>
      <c r="BH175" s="134">
        <f>IF(N175="zníž. prenesená",J175,0)</f>
        <v>0</v>
      </c>
      <c r="BI175" s="134">
        <f>IF(N175="nulová",J175,0)</f>
        <v>0</v>
      </c>
      <c r="BJ175" s="13" t="s">
        <v>120</v>
      </c>
      <c r="BK175" s="135">
        <f>ROUND(I175*H175,3)</f>
        <v>0</v>
      </c>
      <c r="BL175" s="13" t="s">
        <v>182</v>
      </c>
      <c r="BM175" s="133" t="s">
        <v>271</v>
      </c>
    </row>
    <row r="176" spans="2:63" s="11" customFormat="1" ht="22.9" customHeight="1">
      <c r="B176" s="111"/>
      <c r="D176" s="112" t="s">
        <v>67</v>
      </c>
      <c r="E176" s="121" t="s">
        <v>272</v>
      </c>
      <c r="F176" s="121" t="s">
        <v>273</v>
      </c>
      <c r="J176" s="122"/>
      <c r="L176" s="111"/>
      <c r="M176" s="115"/>
      <c r="N176" s="116"/>
      <c r="O176" s="116"/>
      <c r="P176" s="117">
        <f>SUM(P177:P178)</f>
        <v>31.104226799999996</v>
      </c>
      <c r="Q176" s="116"/>
      <c r="R176" s="117">
        <f>SUM(R177:R178)</f>
        <v>2.1769207</v>
      </c>
      <c r="S176" s="116"/>
      <c r="T176" s="118">
        <f>SUM(T177:T178)</f>
        <v>0</v>
      </c>
      <c r="AR176" s="112" t="s">
        <v>120</v>
      </c>
      <c r="AT176" s="119" t="s">
        <v>67</v>
      </c>
      <c r="AU176" s="119" t="s">
        <v>73</v>
      </c>
      <c r="AY176" s="112" t="s">
        <v>111</v>
      </c>
      <c r="BK176" s="120">
        <f>SUM(BK177:BK178)</f>
        <v>0</v>
      </c>
    </row>
    <row r="177" spans="2:65" s="1" customFormat="1" ht="24" customHeight="1">
      <c r="B177" s="123"/>
      <c r="C177" s="124" t="s">
        <v>274</v>
      </c>
      <c r="D177" s="124" t="s">
        <v>114</v>
      </c>
      <c r="E177" s="125" t="s">
        <v>275</v>
      </c>
      <c r="F177" s="126" t="s">
        <v>276</v>
      </c>
      <c r="G177" s="127" t="s">
        <v>117</v>
      </c>
      <c r="H177" s="128">
        <v>25.33</v>
      </c>
      <c r="I177" s="128"/>
      <c r="J177" s="128"/>
      <c r="K177" s="126" t="s">
        <v>129</v>
      </c>
      <c r="L177" s="25"/>
      <c r="M177" s="129" t="s">
        <v>1</v>
      </c>
      <c r="N177" s="130" t="s">
        <v>34</v>
      </c>
      <c r="O177" s="131">
        <v>1.22796</v>
      </c>
      <c r="P177" s="131">
        <f>O177*H177</f>
        <v>31.104226799999996</v>
      </c>
      <c r="Q177" s="131">
        <v>0.06085</v>
      </c>
      <c r="R177" s="131">
        <f>Q177*H177</f>
        <v>1.5413305</v>
      </c>
      <c r="S177" s="131">
        <v>0</v>
      </c>
      <c r="T177" s="132">
        <f>S177*H177</f>
        <v>0</v>
      </c>
      <c r="AR177" s="133" t="s">
        <v>182</v>
      </c>
      <c r="AT177" s="133" t="s">
        <v>114</v>
      </c>
      <c r="AU177" s="133" t="s">
        <v>120</v>
      </c>
      <c r="AY177" s="13" t="s">
        <v>111</v>
      </c>
      <c r="BE177" s="134">
        <f>IF(N177="základná",J177,0)</f>
        <v>0</v>
      </c>
      <c r="BF177" s="134">
        <f>IF(N177="znížená",J177,0)</f>
        <v>0</v>
      </c>
      <c r="BG177" s="134">
        <f>IF(N177="zákl. prenesená",J177,0)</f>
        <v>0</v>
      </c>
      <c r="BH177" s="134">
        <f>IF(N177="zníž. prenesená",J177,0)</f>
        <v>0</v>
      </c>
      <c r="BI177" s="134">
        <f>IF(N177="nulová",J177,0)</f>
        <v>0</v>
      </c>
      <c r="BJ177" s="13" t="s">
        <v>120</v>
      </c>
      <c r="BK177" s="135">
        <f>ROUND(I177*H177,3)</f>
        <v>0</v>
      </c>
      <c r="BL177" s="13" t="s">
        <v>182</v>
      </c>
      <c r="BM177" s="133" t="s">
        <v>277</v>
      </c>
    </row>
    <row r="178" spans="2:65" s="1" customFormat="1" ht="16.5" customHeight="1">
      <c r="B178" s="123"/>
      <c r="C178" s="136" t="s">
        <v>278</v>
      </c>
      <c r="D178" s="136" t="s">
        <v>151</v>
      </c>
      <c r="E178" s="137" t="s">
        <v>279</v>
      </c>
      <c r="F178" s="138" t="s">
        <v>280</v>
      </c>
      <c r="G178" s="139" t="s">
        <v>117</v>
      </c>
      <c r="H178" s="140">
        <v>25.837</v>
      </c>
      <c r="I178" s="140"/>
      <c r="J178" s="140"/>
      <c r="K178" s="138" t="s">
        <v>129</v>
      </c>
      <c r="L178" s="141"/>
      <c r="M178" s="142" t="s">
        <v>1</v>
      </c>
      <c r="N178" s="143" t="s">
        <v>34</v>
      </c>
      <c r="O178" s="131">
        <v>0</v>
      </c>
      <c r="P178" s="131">
        <f>O178*H178</f>
        <v>0</v>
      </c>
      <c r="Q178" s="131">
        <v>0.0246</v>
      </c>
      <c r="R178" s="131">
        <f>Q178*H178</f>
        <v>0.6355902</v>
      </c>
      <c r="S178" s="131">
        <v>0</v>
      </c>
      <c r="T178" s="132">
        <f>S178*H178</f>
        <v>0</v>
      </c>
      <c r="AR178" s="133" t="s">
        <v>208</v>
      </c>
      <c r="AT178" s="133" t="s">
        <v>151</v>
      </c>
      <c r="AU178" s="133" t="s">
        <v>120</v>
      </c>
      <c r="AY178" s="13" t="s">
        <v>111</v>
      </c>
      <c r="BE178" s="134">
        <f>IF(N178="základná",J178,0)</f>
        <v>0</v>
      </c>
      <c r="BF178" s="134">
        <f>IF(N178="znížená",J178,0)</f>
        <v>0</v>
      </c>
      <c r="BG178" s="134">
        <f>IF(N178="zákl. prenesená",J178,0)</f>
        <v>0</v>
      </c>
      <c r="BH178" s="134">
        <f>IF(N178="zníž. prenesená",J178,0)</f>
        <v>0</v>
      </c>
      <c r="BI178" s="134">
        <f>IF(N178="nulová",J178,0)</f>
        <v>0</v>
      </c>
      <c r="BJ178" s="13" t="s">
        <v>120</v>
      </c>
      <c r="BK178" s="135">
        <f>ROUND(I178*H178,3)</f>
        <v>0</v>
      </c>
      <c r="BL178" s="13" t="s">
        <v>182</v>
      </c>
      <c r="BM178" s="133" t="s">
        <v>281</v>
      </c>
    </row>
    <row r="179" spans="2:63" s="11" customFormat="1" ht="22.9" customHeight="1">
      <c r="B179" s="111"/>
      <c r="D179" s="112" t="s">
        <v>67</v>
      </c>
      <c r="E179" s="121" t="s">
        <v>282</v>
      </c>
      <c r="F179" s="121" t="s">
        <v>283</v>
      </c>
      <c r="J179" s="122"/>
      <c r="L179" s="111"/>
      <c r="M179" s="115"/>
      <c r="N179" s="116"/>
      <c r="O179" s="116"/>
      <c r="P179" s="117">
        <f>SUM(P180:P181)</f>
        <v>8.33058</v>
      </c>
      <c r="Q179" s="116"/>
      <c r="R179" s="117">
        <f>SUM(R180:R181)</f>
        <v>0.077625</v>
      </c>
      <c r="S179" s="116"/>
      <c r="T179" s="118">
        <f>SUM(T180:T181)</f>
        <v>0</v>
      </c>
      <c r="AR179" s="112" t="s">
        <v>120</v>
      </c>
      <c r="AT179" s="119" t="s">
        <v>67</v>
      </c>
      <c r="AU179" s="119" t="s">
        <v>73</v>
      </c>
      <c r="AY179" s="112" t="s">
        <v>111</v>
      </c>
      <c r="BK179" s="120">
        <f>SUM(BK180:BK181)</f>
        <v>0</v>
      </c>
    </row>
    <row r="180" spans="2:65" s="1" customFormat="1" ht="24" customHeight="1">
      <c r="B180" s="123"/>
      <c r="C180" s="124" t="s">
        <v>284</v>
      </c>
      <c r="D180" s="124" t="s">
        <v>114</v>
      </c>
      <c r="E180" s="125" t="s">
        <v>285</v>
      </c>
      <c r="F180" s="126" t="s">
        <v>286</v>
      </c>
      <c r="G180" s="127" t="s">
        <v>117</v>
      </c>
      <c r="H180" s="128">
        <v>27</v>
      </c>
      <c r="I180" s="128"/>
      <c r="J180" s="128"/>
      <c r="K180" s="126" t="s">
        <v>129</v>
      </c>
      <c r="L180" s="25"/>
      <c r="M180" s="129" t="s">
        <v>1</v>
      </c>
      <c r="N180" s="130" t="s">
        <v>34</v>
      </c>
      <c r="O180" s="131">
        <v>0.30854</v>
      </c>
      <c r="P180" s="131">
        <f>O180*H180</f>
        <v>8.33058</v>
      </c>
      <c r="Q180" s="131">
        <v>0.0003</v>
      </c>
      <c r="R180" s="131">
        <f>Q180*H180</f>
        <v>0.0081</v>
      </c>
      <c r="S180" s="131">
        <v>0</v>
      </c>
      <c r="T180" s="132">
        <f>S180*H180</f>
        <v>0</v>
      </c>
      <c r="AR180" s="133" t="s">
        <v>182</v>
      </c>
      <c r="AT180" s="133" t="s">
        <v>114</v>
      </c>
      <c r="AU180" s="133" t="s">
        <v>120</v>
      </c>
      <c r="AY180" s="13" t="s">
        <v>111</v>
      </c>
      <c r="BE180" s="134">
        <f>IF(N180="základná",J180,0)</f>
        <v>0</v>
      </c>
      <c r="BF180" s="134">
        <f>IF(N180="znížená",J180,0)</f>
        <v>0</v>
      </c>
      <c r="BG180" s="134">
        <f>IF(N180="zákl. prenesená",J180,0)</f>
        <v>0</v>
      </c>
      <c r="BH180" s="134">
        <f>IF(N180="zníž. prenesená",J180,0)</f>
        <v>0</v>
      </c>
      <c r="BI180" s="134">
        <f>IF(N180="nulová",J180,0)</f>
        <v>0</v>
      </c>
      <c r="BJ180" s="13" t="s">
        <v>120</v>
      </c>
      <c r="BK180" s="135">
        <f>ROUND(I180*H180,3)</f>
        <v>0</v>
      </c>
      <c r="BL180" s="13" t="s">
        <v>182</v>
      </c>
      <c r="BM180" s="133" t="s">
        <v>287</v>
      </c>
    </row>
    <row r="181" spans="2:65" s="1" customFormat="1" ht="16.5" customHeight="1">
      <c r="B181" s="123"/>
      <c r="C181" s="136" t="s">
        <v>288</v>
      </c>
      <c r="D181" s="136" t="s">
        <v>151</v>
      </c>
      <c r="E181" s="137" t="s">
        <v>289</v>
      </c>
      <c r="F181" s="138" t="s">
        <v>290</v>
      </c>
      <c r="G181" s="139" t="s">
        <v>117</v>
      </c>
      <c r="H181" s="140">
        <v>27.81</v>
      </c>
      <c r="I181" s="140"/>
      <c r="J181" s="140"/>
      <c r="K181" s="138" t="s">
        <v>129</v>
      </c>
      <c r="L181" s="141"/>
      <c r="M181" s="142" t="s">
        <v>1</v>
      </c>
      <c r="N181" s="143" t="s">
        <v>34</v>
      </c>
      <c r="O181" s="131">
        <v>0</v>
      </c>
      <c r="P181" s="131">
        <f>O181*H181</f>
        <v>0</v>
      </c>
      <c r="Q181" s="131">
        <v>0.0025</v>
      </c>
      <c r="R181" s="131">
        <f>Q181*H181</f>
        <v>0.069525</v>
      </c>
      <c r="S181" s="131">
        <v>0</v>
      </c>
      <c r="T181" s="132">
        <f>S181*H181</f>
        <v>0</v>
      </c>
      <c r="AR181" s="133" t="s">
        <v>208</v>
      </c>
      <c r="AT181" s="133" t="s">
        <v>151</v>
      </c>
      <c r="AU181" s="133" t="s">
        <v>120</v>
      </c>
      <c r="AY181" s="13" t="s">
        <v>111</v>
      </c>
      <c r="BE181" s="134">
        <f>IF(N181="základná",J181,0)</f>
        <v>0</v>
      </c>
      <c r="BF181" s="134">
        <f>IF(N181="znížená",J181,0)</f>
        <v>0</v>
      </c>
      <c r="BG181" s="134">
        <f>IF(N181="zákl. prenesená",J181,0)</f>
        <v>0</v>
      </c>
      <c r="BH181" s="134">
        <f>IF(N181="zníž. prenesená",J181,0)</f>
        <v>0</v>
      </c>
      <c r="BI181" s="134">
        <f>IF(N181="nulová",J181,0)</f>
        <v>0</v>
      </c>
      <c r="BJ181" s="13" t="s">
        <v>120</v>
      </c>
      <c r="BK181" s="135">
        <f>ROUND(I181*H181,3)</f>
        <v>0</v>
      </c>
      <c r="BL181" s="13" t="s">
        <v>182</v>
      </c>
      <c r="BM181" s="133" t="s">
        <v>291</v>
      </c>
    </row>
    <row r="182" spans="2:63" s="11" customFormat="1" ht="22.9" customHeight="1">
      <c r="B182" s="111"/>
      <c r="D182" s="112" t="s">
        <v>67</v>
      </c>
      <c r="E182" s="121" t="s">
        <v>292</v>
      </c>
      <c r="F182" s="121" t="s">
        <v>293</v>
      </c>
      <c r="J182" s="122"/>
      <c r="L182" s="111"/>
      <c r="M182" s="115"/>
      <c r="N182" s="116"/>
      <c r="O182" s="116"/>
      <c r="P182" s="117">
        <f>SUM(P183:P184)</f>
        <v>177.01666668</v>
      </c>
      <c r="Q182" s="116"/>
      <c r="R182" s="117">
        <f>SUM(R183:R184)</f>
        <v>7.69587433</v>
      </c>
      <c r="S182" s="116"/>
      <c r="T182" s="118">
        <f>SUM(T183:T184)</f>
        <v>0</v>
      </c>
      <c r="AR182" s="112" t="s">
        <v>120</v>
      </c>
      <c r="AT182" s="119" t="s">
        <v>67</v>
      </c>
      <c r="AU182" s="119" t="s">
        <v>73</v>
      </c>
      <c r="AY182" s="112" t="s">
        <v>111</v>
      </c>
      <c r="BK182" s="120">
        <f>SUM(BK183:BK184)</f>
        <v>0</v>
      </c>
    </row>
    <row r="183" spans="2:65" s="1" customFormat="1" ht="24" customHeight="1">
      <c r="B183" s="123"/>
      <c r="C183" s="124" t="s">
        <v>294</v>
      </c>
      <c r="D183" s="124" t="s">
        <v>114</v>
      </c>
      <c r="E183" s="125" t="s">
        <v>295</v>
      </c>
      <c r="F183" s="126" t="s">
        <v>296</v>
      </c>
      <c r="G183" s="127" t="s">
        <v>117</v>
      </c>
      <c r="H183" s="128">
        <v>99.532</v>
      </c>
      <c r="I183" s="128"/>
      <c r="J183" s="128"/>
      <c r="K183" s="126" t="s">
        <v>129</v>
      </c>
      <c r="L183" s="25"/>
      <c r="M183" s="129" t="s">
        <v>1</v>
      </c>
      <c r="N183" s="130" t="s">
        <v>34</v>
      </c>
      <c r="O183" s="131">
        <v>1.77849</v>
      </c>
      <c r="P183" s="131">
        <f>O183*H183</f>
        <v>177.01666668</v>
      </c>
      <c r="Q183" s="131">
        <v>0.07627</v>
      </c>
      <c r="R183" s="131">
        <f>Q183*H183</f>
        <v>7.59130564</v>
      </c>
      <c r="S183" s="131">
        <v>0</v>
      </c>
      <c r="T183" s="132">
        <f>S183*H183</f>
        <v>0</v>
      </c>
      <c r="AR183" s="133" t="s">
        <v>182</v>
      </c>
      <c r="AT183" s="133" t="s">
        <v>114</v>
      </c>
      <c r="AU183" s="133" t="s">
        <v>120</v>
      </c>
      <c r="AY183" s="13" t="s">
        <v>111</v>
      </c>
      <c r="BE183" s="134">
        <f>IF(N183="základná",J183,0)</f>
        <v>0</v>
      </c>
      <c r="BF183" s="134">
        <f>IF(N183="znížená",J183,0)</f>
        <v>0</v>
      </c>
      <c r="BG183" s="134">
        <f>IF(N183="zákl. prenesená",J183,0)</f>
        <v>0</v>
      </c>
      <c r="BH183" s="134">
        <f>IF(N183="zníž. prenesená",J183,0)</f>
        <v>0</v>
      </c>
      <c r="BI183" s="134">
        <f>IF(N183="nulová",J183,0)</f>
        <v>0</v>
      </c>
      <c r="BJ183" s="13" t="s">
        <v>120</v>
      </c>
      <c r="BK183" s="135">
        <f>ROUND(I183*H183,3)</f>
        <v>0</v>
      </c>
      <c r="BL183" s="13" t="s">
        <v>182</v>
      </c>
      <c r="BM183" s="133" t="s">
        <v>297</v>
      </c>
    </row>
    <row r="184" spans="2:65" s="1" customFormat="1" ht="16.5" customHeight="1">
      <c r="B184" s="123"/>
      <c r="C184" s="136" t="s">
        <v>298</v>
      </c>
      <c r="D184" s="136" t="s">
        <v>151</v>
      </c>
      <c r="E184" s="137" t="s">
        <v>299</v>
      </c>
      <c r="F184" s="138" t="s">
        <v>300</v>
      </c>
      <c r="G184" s="139" t="s">
        <v>117</v>
      </c>
      <c r="H184" s="140">
        <v>101.523</v>
      </c>
      <c r="I184" s="140"/>
      <c r="J184" s="140"/>
      <c r="K184" s="138" t="s">
        <v>129</v>
      </c>
      <c r="L184" s="141"/>
      <c r="M184" s="142" t="s">
        <v>1</v>
      </c>
      <c r="N184" s="143" t="s">
        <v>34</v>
      </c>
      <c r="O184" s="131">
        <v>0</v>
      </c>
      <c r="P184" s="131">
        <f>O184*H184</f>
        <v>0</v>
      </c>
      <c r="Q184" s="131">
        <v>0.00103</v>
      </c>
      <c r="R184" s="131">
        <f>Q184*H184</f>
        <v>0.10456869</v>
      </c>
      <c r="S184" s="131">
        <v>0</v>
      </c>
      <c r="T184" s="132">
        <f>S184*H184</f>
        <v>0</v>
      </c>
      <c r="AR184" s="133" t="s">
        <v>208</v>
      </c>
      <c r="AT184" s="133" t="s">
        <v>151</v>
      </c>
      <c r="AU184" s="133" t="s">
        <v>120</v>
      </c>
      <c r="AY184" s="13" t="s">
        <v>111</v>
      </c>
      <c r="BE184" s="134">
        <f>IF(N184="základná",J184,0)</f>
        <v>0</v>
      </c>
      <c r="BF184" s="134">
        <f>IF(N184="znížená",J184,0)</f>
        <v>0</v>
      </c>
      <c r="BG184" s="134">
        <f>IF(N184="zákl. prenesená",J184,0)</f>
        <v>0</v>
      </c>
      <c r="BH184" s="134">
        <f>IF(N184="zníž. prenesená",J184,0)</f>
        <v>0</v>
      </c>
      <c r="BI184" s="134">
        <f>IF(N184="nulová",J184,0)</f>
        <v>0</v>
      </c>
      <c r="BJ184" s="13" t="s">
        <v>120</v>
      </c>
      <c r="BK184" s="135">
        <f>ROUND(I184*H184,3)</f>
        <v>0</v>
      </c>
      <c r="BL184" s="13" t="s">
        <v>182</v>
      </c>
      <c r="BM184" s="133" t="s">
        <v>301</v>
      </c>
    </row>
    <row r="185" spans="2:63" s="11" customFormat="1" ht="22.9" customHeight="1">
      <c r="B185" s="111"/>
      <c r="D185" s="112" t="s">
        <v>67</v>
      </c>
      <c r="E185" s="121" t="s">
        <v>302</v>
      </c>
      <c r="F185" s="121" t="s">
        <v>303</v>
      </c>
      <c r="J185" s="122"/>
      <c r="L185" s="111"/>
      <c r="M185" s="115"/>
      <c r="N185" s="116"/>
      <c r="O185" s="116"/>
      <c r="P185" s="117">
        <f>P186</f>
        <v>0.4972</v>
      </c>
      <c r="Q185" s="116"/>
      <c r="R185" s="117">
        <f>R186</f>
        <v>0.0012995</v>
      </c>
      <c r="S185" s="116"/>
      <c r="T185" s="118">
        <f>T186</f>
        <v>0</v>
      </c>
      <c r="AR185" s="112" t="s">
        <v>120</v>
      </c>
      <c r="AT185" s="119" t="s">
        <v>67</v>
      </c>
      <c r="AU185" s="119" t="s">
        <v>73</v>
      </c>
      <c r="AY185" s="112" t="s">
        <v>111</v>
      </c>
      <c r="BK185" s="120">
        <f>BK186</f>
        <v>0</v>
      </c>
    </row>
    <row r="186" spans="2:65" s="1" customFormat="1" ht="24" customHeight="1">
      <c r="B186" s="123"/>
      <c r="C186" s="124" t="s">
        <v>304</v>
      </c>
      <c r="D186" s="124" t="s">
        <v>114</v>
      </c>
      <c r="E186" s="125" t="s">
        <v>305</v>
      </c>
      <c r="F186" s="126" t="s">
        <v>306</v>
      </c>
      <c r="G186" s="127" t="s">
        <v>117</v>
      </c>
      <c r="H186" s="128">
        <v>5.65</v>
      </c>
      <c r="I186" s="128"/>
      <c r="J186" s="128"/>
      <c r="K186" s="126" t="s">
        <v>1</v>
      </c>
      <c r="L186" s="25"/>
      <c r="M186" s="129" t="s">
        <v>1</v>
      </c>
      <c r="N186" s="130" t="s">
        <v>34</v>
      </c>
      <c r="O186" s="131">
        <v>0.088</v>
      </c>
      <c r="P186" s="131">
        <f>O186*H186</f>
        <v>0.4972</v>
      </c>
      <c r="Q186" s="131">
        <v>0.00023</v>
      </c>
      <c r="R186" s="131">
        <f>Q186*H186</f>
        <v>0.0012995</v>
      </c>
      <c r="S186" s="131">
        <v>0</v>
      </c>
      <c r="T186" s="132">
        <f>S186*H186</f>
        <v>0</v>
      </c>
      <c r="AR186" s="133" t="s">
        <v>182</v>
      </c>
      <c r="AT186" s="133" t="s">
        <v>114</v>
      </c>
      <c r="AU186" s="133" t="s">
        <v>120</v>
      </c>
      <c r="AY186" s="13" t="s">
        <v>111</v>
      </c>
      <c r="BE186" s="134">
        <f>IF(N186="základná",J186,0)</f>
        <v>0</v>
      </c>
      <c r="BF186" s="134">
        <f>IF(N186="znížená",J186,0)</f>
        <v>0</v>
      </c>
      <c r="BG186" s="134">
        <f>IF(N186="zákl. prenesená",J186,0)</f>
        <v>0</v>
      </c>
      <c r="BH186" s="134">
        <f>IF(N186="zníž. prenesená",J186,0)</f>
        <v>0</v>
      </c>
      <c r="BI186" s="134">
        <f>IF(N186="nulová",J186,0)</f>
        <v>0</v>
      </c>
      <c r="BJ186" s="13" t="s">
        <v>120</v>
      </c>
      <c r="BK186" s="135">
        <f>ROUND(I186*H186,3)</f>
        <v>0</v>
      </c>
      <c r="BL186" s="13" t="s">
        <v>182</v>
      </c>
      <c r="BM186" s="133" t="s">
        <v>307</v>
      </c>
    </row>
    <row r="187" spans="2:63" s="11" customFormat="1" ht="22.9" customHeight="1">
      <c r="B187" s="111"/>
      <c r="D187" s="112" t="s">
        <v>67</v>
      </c>
      <c r="E187" s="121" t="s">
        <v>308</v>
      </c>
      <c r="F187" s="121" t="s">
        <v>309</v>
      </c>
      <c r="J187" s="122"/>
      <c r="L187" s="111"/>
      <c r="M187" s="115"/>
      <c r="N187" s="116"/>
      <c r="O187" s="116"/>
      <c r="P187" s="117">
        <f>SUM(P188:P189)</f>
        <v>7.7648271</v>
      </c>
      <c r="Q187" s="116"/>
      <c r="R187" s="117">
        <f>SUM(R188:R189)</f>
        <v>0.02470167</v>
      </c>
      <c r="S187" s="116"/>
      <c r="T187" s="118">
        <f>SUM(T188:T189)</f>
        <v>0</v>
      </c>
      <c r="AR187" s="112" t="s">
        <v>120</v>
      </c>
      <c r="AT187" s="119" t="s">
        <v>67</v>
      </c>
      <c r="AU187" s="119" t="s">
        <v>73</v>
      </c>
      <c r="AY187" s="112" t="s">
        <v>111</v>
      </c>
      <c r="BK187" s="120">
        <f>SUM(BK188:BK189)</f>
        <v>0</v>
      </c>
    </row>
    <row r="188" spans="2:65" s="1" customFormat="1" ht="24" customHeight="1">
      <c r="B188" s="123"/>
      <c r="C188" s="124" t="s">
        <v>310</v>
      </c>
      <c r="D188" s="124" t="s">
        <v>114</v>
      </c>
      <c r="E188" s="125" t="s">
        <v>311</v>
      </c>
      <c r="F188" s="126" t="s">
        <v>312</v>
      </c>
      <c r="G188" s="127" t="s">
        <v>117</v>
      </c>
      <c r="H188" s="128">
        <v>25.33</v>
      </c>
      <c r="I188" s="128"/>
      <c r="J188" s="128"/>
      <c r="K188" s="126" t="s">
        <v>129</v>
      </c>
      <c r="L188" s="25"/>
      <c r="M188" s="129" t="s">
        <v>1</v>
      </c>
      <c r="N188" s="130" t="s">
        <v>34</v>
      </c>
      <c r="O188" s="131">
        <v>0.06507</v>
      </c>
      <c r="P188" s="131">
        <f>O188*H188</f>
        <v>1.6482231</v>
      </c>
      <c r="Q188" s="131">
        <v>0</v>
      </c>
      <c r="R188" s="131">
        <f>Q188*H188</f>
        <v>0</v>
      </c>
      <c r="S188" s="131">
        <v>0</v>
      </c>
      <c r="T188" s="132">
        <f>S188*H188</f>
        <v>0</v>
      </c>
      <c r="AR188" s="133" t="s">
        <v>182</v>
      </c>
      <c r="AT188" s="133" t="s">
        <v>114</v>
      </c>
      <c r="AU188" s="133" t="s">
        <v>120</v>
      </c>
      <c r="AY188" s="13" t="s">
        <v>111</v>
      </c>
      <c r="BE188" s="134">
        <f>IF(N188="základná",J188,0)</f>
        <v>0</v>
      </c>
      <c r="BF188" s="134">
        <f>IF(N188="znížená",J188,0)</f>
        <v>0</v>
      </c>
      <c r="BG188" s="134">
        <f>IF(N188="zákl. prenesená",J188,0)</f>
        <v>0</v>
      </c>
      <c r="BH188" s="134">
        <f>IF(N188="zníž. prenesená",J188,0)</f>
        <v>0</v>
      </c>
      <c r="BI188" s="134">
        <f>IF(N188="nulová",J188,0)</f>
        <v>0</v>
      </c>
      <c r="BJ188" s="13" t="s">
        <v>120</v>
      </c>
      <c r="BK188" s="135">
        <f>ROUND(I188*H188,3)</f>
        <v>0</v>
      </c>
      <c r="BL188" s="13" t="s">
        <v>182</v>
      </c>
      <c r="BM188" s="133" t="s">
        <v>313</v>
      </c>
    </row>
    <row r="189" spans="2:65" s="1" customFormat="1" ht="36" customHeight="1">
      <c r="B189" s="123"/>
      <c r="C189" s="124" t="s">
        <v>314</v>
      </c>
      <c r="D189" s="124" t="s">
        <v>114</v>
      </c>
      <c r="E189" s="125" t="s">
        <v>315</v>
      </c>
      <c r="F189" s="126" t="s">
        <v>316</v>
      </c>
      <c r="G189" s="127" t="s">
        <v>117</v>
      </c>
      <c r="H189" s="128">
        <v>117.627</v>
      </c>
      <c r="I189" s="128"/>
      <c r="J189" s="128"/>
      <c r="K189" s="126" t="s">
        <v>129</v>
      </c>
      <c r="L189" s="25"/>
      <c r="M189" s="129" t="s">
        <v>1</v>
      </c>
      <c r="N189" s="130" t="s">
        <v>34</v>
      </c>
      <c r="O189" s="131">
        <v>0.052</v>
      </c>
      <c r="P189" s="131">
        <f>O189*H189</f>
        <v>6.116604</v>
      </c>
      <c r="Q189" s="131">
        <v>0.00021</v>
      </c>
      <c r="R189" s="131">
        <f>Q189*H189</f>
        <v>0.02470167</v>
      </c>
      <c r="S189" s="131">
        <v>0</v>
      </c>
      <c r="T189" s="132">
        <f>S189*H189</f>
        <v>0</v>
      </c>
      <c r="AR189" s="133" t="s">
        <v>182</v>
      </c>
      <c r="AT189" s="133" t="s">
        <v>114</v>
      </c>
      <c r="AU189" s="133" t="s">
        <v>120</v>
      </c>
      <c r="AY189" s="13" t="s">
        <v>111</v>
      </c>
      <c r="BE189" s="134">
        <f>IF(N189="základná",J189,0)</f>
        <v>0</v>
      </c>
      <c r="BF189" s="134">
        <f>IF(N189="znížená",J189,0)</f>
        <v>0</v>
      </c>
      <c r="BG189" s="134">
        <f>IF(N189="zákl. prenesená",J189,0)</f>
        <v>0</v>
      </c>
      <c r="BH189" s="134">
        <f>IF(N189="zníž. prenesená",J189,0)</f>
        <v>0</v>
      </c>
      <c r="BI189" s="134">
        <f>IF(N189="nulová",J189,0)</f>
        <v>0</v>
      </c>
      <c r="BJ189" s="13" t="s">
        <v>120</v>
      </c>
      <c r="BK189" s="135">
        <f>ROUND(I189*H189,3)</f>
        <v>0</v>
      </c>
      <c r="BL189" s="13" t="s">
        <v>182</v>
      </c>
      <c r="BM189" s="133" t="s">
        <v>317</v>
      </c>
    </row>
    <row r="190" spans="2:63" s="11" customFormat="1" ht="25.9" customHeight="1">
      <c r="B190" s="111"/>
      <c r="D190" s="112" t="s">
        <v>67</v>
      </c>
      <c r="E190" s="113" t="s">
        <v>151</v>
      </c>
      <c r="F190" s="113" t="s">
        <v>318</v>
      </c>
      <c r="J190" s="114"/>
      <c r="L190" s="111"/>
      <c r="M190" s="115"/>
      <c r="N190" s="116"/>
      <c r="O190" s="116"/>
      <c r="P190" s="117">
        <f>P191</f>
        <v>14.2672</v>
      </c>
      <c r="Q190" s="116"/>
      <c r="R190" s="117">
        <f>R191</f>
        <v>0.08138309999999999</v>
      </c>
      <c r="S190" s="116"/>
      <c r="T190" s="118">
        <f>T191</f>
        <v>0</v>
      </c>
      <c r="AR190" s="112" t="s">
        <v>112</v>
      </c>
      <c r="AT190" s="119" t="s">
        <v>67</v>
      </c>
      <c r="AU190" s="119" t="s">
        <v>68</v>
      </c>
      <c r="AY190" s="112" t="s">
        <v>111</v>
      </c>
      <c r="BK190" s="120">
        <f>BK191</f>
        <v>0</v>
      </c>
    </row>
    <row r="191" spans="2:63" s="11" customFormat="1" ht="22.9" customHeight="1">
      <c r="B191" s="111"/>
      <c r="D191" s="112" t="s">
        <v>67</v>
      </c>
      <c r="E191" s="121" t="s">
        <v>319</v>
      </c>
      <c r="F191" s="121" t="s">
        <v>320</v>
      </c>
      <c r="J191" s="122"/>
      <c r="L191" s="111"/>
      <c r="M191" s="115"/>
      <c r="N191" s="116"/>
      <c r="O191" s="116"/>
      <c r="P191" s="117">
        <f>SUM(P192:P198)</f>
        <v>14.2672</v>
      </c>
      <c r="Q191" s="116"/>
      <c r="R191" s="117">
        <f>SUM(R192:R198)</f>
        <v>0.08138309999999999</v>
      </c>
      <c r="S191" s="116"/>
      <c r="T191" s="118">
        <f>SUM(T192:T198)</f>
        <v>0</v>
      </c>
      <c r="AR191" s="112" t="s">
        <v>112</v>
      </c>
      <c r="AT191" s="119" t="s">
        <v>67</v>
      </c>
      <c r="AU191" s="119" t="s">
        <v>73</v>
      </c>
      <c r="AY191" s="112" t="s">
        <v>111</v>
      </c>
      <c r="BK191" s="120">
        <f>SUM(BK192:BK198)</f>
        <v>0</v>
      </c>
    </row>
    <row r="192" spans="2:65" s="1" customFormat="1" ht="16.5" customHeight="1">
      <c r="B192" s="123"/>
      <c r="C192" s="124" t="s">
        <v>321</v>
      </c>
      <c r="D192" s="124" t="s">
        <v>114</v>
      </c>
      <c r="E192" s="125" t="s">
        <v>322</v>
      </c>
      <c r="F192" s="126" t="s">
        <v>323</v>
      </c>
      <c r="G192" s="127" t="s">
        <v>148</v>
      </c>
      <c r="H192" s="128">
        <v>4</v>
      </c>
      <c r="I192" s="128"/>
      <c r="J192" s="128"/>
      <c r="K192" s="126" t="s">
        <v>129</v>
      </c>
      <c r="L192" s="25"/>
      <c r="M192" s="129" t="s">
        <v>1</v>
      </c>
      <c r="N192" s="130" t="s">
        <v>34</v>
      </c>
      <c r="O192" s="131">
        <v>0.278</v>
      </c>
      <c r="P192" s="131">
        <f aca="true" t="shared" si="27" ref="P192:P198">O192*H192</f>
        <v>1.112</v>
      </c>
      <c r="Q192" s="131">
        <v>0</v>
      </c>
      <c r="R192" s="131">
        <f aca="true" t="shared" si="28" ref="R192:R198">Q192*H192</f>
        <v>0</v>
      </c>
      <c r="S192" s="131">
        <v>0</v>
      </c>
      <c r="T192" s="132">
        <f aca="true" t="shared" si="29" ref="T192:T198">S192*H192</f>
        <v>0</v>
      </c>
      <c r="AR192" s="133" t="s">
        <v>324</v>
      </c>
      <c r="AT192" s="133" t="s">
        <v>114</v>
      </c>
      <c r="AU192" s="133" t="s">
        <v>120</v>
      </c>
      <c r="AY192" s="13" t="s">
        <v>111</v>
      </c>
      <c r="BE192" s="134">
        <f aca="true" t="shared" si="30" ref="BE192:BE198">IF(N192="základná",J192,0)</f>
        <v>0</v>
      </c>
      <c r="BF192" s="134">
        <f aca="true" t="shared" si="31" ref="BF192:BF198">IF(N192="znížená",J192,0)</f>
        <v>0</v>
      </c>
      <c r="BG192" s="134">
        <f aca="true" t="shared" si="32" ref="BG192:BG198">IF(N192="zákl. prenesená",J192,0)</f>
        <v>0</v>
      </c>
      <c r="BH192" s="134">
        <f aca="true" t="shared" si="33" ref="BH192:BH198">IF(N192="zníž. prenesená",J192,0)</f>
        <v>0</v>
      </c>
      <c r="BI192" s="134">
        <f aca="true" t="shared" si="34" ref="BI192:BI198">IF(N192="nulová",J192,0)</f>
        <v>0</v>
      </c>
      <c r="BJ192" s="13" t="s">
        <v>120</v>
      </c>
      <c r="BK192" s="135">
        <f aca="true" t="shared" si="35" ref="BK192:BK198">ROUND(I192*H192,3)</f>
        <v>0</v>
      </c>
      <c r="BL192" s="13" t="s">
        <v>324</v>
      </c>
      <c r="BM192" s="133" t="s">
        <v>325</v>
      </c>
    </row>
    <row r="193" spans="2:65" s="1" customFormat="1" ht="16.5" customHeight="1">
      <c r="B193" s="123"/>
      <c r="C193" s="124" t="s">
        <v>326</v>
      </c>
      <c r="D193" s="124" t="s">
        <v>114</v>
      </c>
      <c r="E193" s="125" t="s">
        <v>327</v>
      </c>
      <c r="F193" s="126" t="s">
        <v>328</v>
      </c>
      <c r="G193" s="127" t="s">
        <v>148</v>
      </c>
      <c r="H193" s="128">
        <v>7</v>
      </c>
      <c r="I193" s="128"/>
      <c r="J193" s="128"/>
      <c r="K193" s="126" t="s">
        <v>129</v>
      </c>
      <c r="L193" s="25"/>
      <c r="M193" s="129" t="s">
        <v>1</v>
      </c>
      <c r="N193" s="130" t="s">
        <v>34</v>
      </c>
      <c r="O193" s="131">
        <v>0.37</v>
      </c>
      <c r="P193" s="131">
        <f t="shared" si="27"/>
        <v>2.59</v>
      </c>
      <c r="Q193" s="131">
        <v>0</v>
      </c>
      <c r="R193" s="131">
        <f t="shared" si="28"/>
        <v>0</v>
      </c>
      <c r="S193" s="131">
        <v>0</v>
      </c>
      <c r="T193" s="132">
        <f t="shared" si="29"/>
        <v>0</v>
      </c>
      <c r="AR193" s="133" t="s">
        <v>324</v>
      </c>
      <c r="AT193" s="133" t="s">
        <v>114</v>
      </c>
      <c r="AU193" s="133" t="s">
        <v>120</v>
      </c>
      <c r="AY193" s="13" t="s">
        <v>111</v>
      </c>
      <c r="BE193" s="134">
        <f t="shared" si="30"/>
        <v>0</v>
      </c>
      <c r="BF193" s="134">
        <f t="shared" si="31"/>
        <v>0</v>
      </c>
      <c r="BG193" s="134">
        <f t="shared" si="32"/>
        <v>0</v>
      </c>
      <c r="BH193" s="134">
        <f t="shared" si="33"/>
        <v>0</v>
      </c>
      <c r="BI193" s="134">
        <f t="shared" si="34"/>
        <v>0</v>
      </c>
      <c r="BJ193" s="13" t="s">
        <v>120</v>
      </c>
      <c r="BK193" s="135">
        <f t="shared" si="35"/>
        <v>0</v>
      </c>
      <c r="BL193" s="13" t="s">
        <v>324</v>
      </c>
      <c r="BM193" s="133" t="s">
        <v>329</v>
      </c>
    </row>
    <row r="194" spans="2:65" s="1" customFormat="1" ht="24" customHeight="1">
      <c r="B194" s="123"/>
      <c r="C194" s="136" t="s">
        <v>330</v>
      </c>
      <c r="D194" s="136" t="s">
        <v>151</v>
      </c>
      <c r="E194" s="137" t="s">
        <v>331</v>
      </c>
      <c r="F194" s="138" t="s">
        <v>332</v>
      </c>
      <c r="G194" s="139" t="s">
        <v>148</v>
      </c>
      <c r="H194" s="140">
        <v>7</v>
      </c>
      <c r="I194" s="140"/>
      <c r="J194" s="140"/>
      <c r="K194" s="138" t="s">
        <v>129</v>
      </c>
      <c r="L194" s="141"/>
      <c r="M194" s="142" t="s">
        <v>1</v>
      </c>
      <c r="N194" s="143" t="s">
        <v>34</v>
      </c>
      <c r="O194" s="131">
        <v>0</v>
      </c>
      <c r="P194" s="131">
        <f t="shared" si="27"/>
        <v>0</v>
      </c>
      <c r="Q194" s="131">
        <v>0.00244</v>
      </c>
      <c r="R194" s="131">
        <f t="shared" si="28"/>
        <v>0.017079999999999998</v>
      </c>
      <c r="S194" s="131">
        <v>0</v>
      </c>
      <c r="T194" s="132">
        <f t="shared" si="29"/>
        <v>0</v>
      </c>
      <c r="AR194" s="133" t="s">
        <v>333</v>
      </c>
      <c r="AT194" s="133" t="s">
        <v>151</v>
      </c>
      <c r="AU194" s="133" t="s">
        <v>120</v>
      </c>
      <c r="AY194" s="13" t="s">
        <v>111</v>
      </c>
      <c r="BE194" s="134">
        <f t="shared" si="30"/>
        <v>0</v>
      </c>
      <c r="BF194" s="134">
        <f t="shared" si="31"/>
        <v>0</v>
      </c>
      <c r="BG194" s="134">
        <f t="shared" si="32"/>
        <v>0</v>
      </c>
      <c r="BH194" s="134">
        <f t="shared" si="33"/>
        <v>0</v>
      </c>
      <c r="BI194" s="134">
        <f t="shared" si="34"/>
        <v>0</v>
      </c>
      <c r="BJ194" s="13" t="s">
        <v>120</v>
      </c>
      <c r="BK194" s="135">
        <f t="shared" si="35"/>
        <v>0</v>
      </c>
      <c r="BL194" s="13" t="s">
        <v>333</v>
      </c>
      <c r="BM194" s="133" t="s">
        <v>334</v>
      </c>
    </row>
    <row r="195" spans="2:65" s="1" customFormat="1" ht="24" customHeight="1">
      <c r="B195" s="123"/>
      <c r="C195" s="124" t="s">
        <v>335</v>
      </c>
      <c r="D195" s="124" t="s">
        <v>114</v>
      </c>
      <c r="E195" s="125" t="s">
        <v>336</v>
      </c>
      <c r="F195" s="126" t="s">
        <v>337</v>
      </c>
      <c r="G195" s="127" t="s">
        <v>167</v>
      </c>
      <c r="H195" s="128">
        <v>175.89</v>
      </c>
      <c r="I195" s="128"/>
      <c r="J195" s="128"/>
      <c r="K195" s="126" t="s">
        <v>129</v>
      </c>
      <c r="L195" s="25"/>
      <c r="M195" s="129" t="s">
        <v>1</v>
      </c>
      <c r="N195" s="130" t="s">
        <v>34</v>
      </c>
      <c r="O195" s="131">
        <v>0.04</v>
      </c>
      <c r="P195" s="131">
        <f t="shared" si="27"/>
        <v>7.0356</v>
      </c>
      <c r="Q195" s="131">
        <v>0</v>
      </c>
      <c r="R195" s="131">
        <f t="shared" si="28"/>
        <v>0</v>
      </c>
      <c r="S195" s="131">
        <v>0</v>
      </c>
      <c r="T195" s="132">
        <f t="shared" si="29"/>
        <v>0</v>
      </c>
      <c r="AR195" s="133" t="s">
        <v>324</v>
      </c>
      <c r="AT195" s="133" t="s">
        <v>114</v>
      </c>
      <c r="AU195" s="133" t="s">
        <v>120</v>
      </c>
      <c r="AY195" s="13" t="s">
        <v>111</v>
      </c>
      <c r="BE195" s="134">
        <f t="shared" si="30"/>
        <v>0</v>
      </c>
      <c r="BF195" s="134">
        <f t="shared" si="31"/>
        <v>0</v>
      </c>
      <c r="BG195" s="134">
        <f t="shared" si="32"/>
        <v>0</v>
      </c>
      <c r="BH195" s="134">
        <f t="shared" si="33"/>
        <v>0</v>
      </c>
      <c r="BI195" s="134">
        <f t="shared" si="34"/>
        <v>0</v>
      </c>
      <c r="BJ195" s="13" t="s">
        <v>120</v>
      </c>
      <c r="BK195" s="135">
        <f t="shared" si="35"/>
        <v>0</v>
      </c>
      <c r="BL195" s="13" t="s">
        <v>324</v>
      </c>
      <c r="BM195" s="133" t="s">
        <v>338</v>
      </c>
    </row>
    <row r="196" spans="2:65" s="1" customFormat="1" ht="16.5" customHeight="1">
      <c r="B196" s="123"/>
      <c r="C196" s="136" t="s">
        <v>339</v>
      </c>
      <c r="D196" s="136" t="s">
        <v>151</v>
      </c>
      <c r="E196" s="137" t="s">
        <v>340</v>
      </c>
      <c r="F196" s="138" t="s">
        <v>341</v>
      </c>
      <c r="G196" s="139" t="s">
        <v>167</v>
      </c>
      <c r="H196" s="140">
        <v>175.89</v>
      </c>
      <c r="I196" s="140"/>
      <c r="J196" s="140"/>
      <c r="K196" s="138" t="s">
        <v>129</v>
      </c>
      <c r="L196" s="141"/>
      <c r="M196" s="142" t="s">
        <v>1</v>
      </c>
      <c r="N196" s="143" t="s">
        <v>34</v>
      </c>
      <c r="O196" s="131">
        <v>0</v>
      </c>
      <c r="P196" s="131">
        <f t="shared" si="27"/>
        <v>0</v>
      </c>
      <c r="Q196" s="131">
        <v>0.00019</v>
      </c>
      <c r="R196" s="131">
        <f t="shared" si="28"/>
        <v>0.0334191</v>
      </c>
      <c r="S196" s="131">
        <v>0</v>
      </c>
      <c r="T196" s="132">
        <f t="shared" si="29"/>
        <v>0</v>
      </c>
      <c r="AR196" s="133" t="s">
        <v>333</v>
      </c>
      <c r="AT196" s="133" t="s">
        <v>151</v>
      </c>
      <c r="AU196" s="133" t="s">
        <v>120</v>
      </c>
      <c r="AY196" s="13" t="s">
        <v>111</v>
      </c>
      <c r="BE196" s="134">
        <f t="shared" si="30"/>
        <v>0</v>
      </c>
      <c r="BF196" s="134">
        <f t="shared" si="31"/>
        <v>0</v>
      </c>
      <c r="BG196" s="134">
        <f t="shared" si="32"/>
        <v>0</v>
      </c>
      <c r="BH196" s="134">
        <f t="shared" si="33"/>
        <v>0</v>
      </c>
      <c r="BI196" s="134">
        <f t="shared" si="34"/>
        <v>0</v>
      </c>
      <c r="BJ196" s="13" t="s">
        <v>120</v>
      </c>
      <c r="BK196" s="135">
        <f t="shared" si="35"/>
        <v>0</v>
      </c>
      <c r="BL196" s="13" t="s">
        <v>333</v>
      </c>
      <c r="BM196" s="133" t="s">
        <v>342</v>
      </c>
    </row>
    <row r="197" spans="2:65" s="1" customFormat="1" ht="16.5" customHeight="1">
      <c r="B197" s="123"/>
      <c r="C197" s="124" t="s">
        <v>343</v>
      </c>
      <c r="D197" s="124" t="s">
        <v>114</v>
      </c>
      <c r="E197" s="125" t="s">
        <v>344</v>
      </c>
      <c r="F197" s="126" t="s">
        <v>345</v>
      </c>
      <c r="G197" s="127" t="s">
        <v>167</v>
      </c>
      <c r="H197" s="128">
        <v>220.6</v>
      </c>
      <c r="I197" s="128"/>
      <c r="J197" s="128"/>
      <c r="K197" s="126" t="s">
        <v>129</v>
      </c>
      <c r="L197" s="25"/>
      <c r="M197" s="129" t="s">
        <v>1</v>
      </c>
      <c r="N197" s="130" t="s">
        <v>34</v>
      </c>
      <c r="O197" s="131">
        <v>0.016</v>
      </c>
      <c r="P197" s="131">
        <f t="shared" si="27"/>
        <v>3.5296</v>
      </c>
      <c r="Q197" s="131">
        <v>0</v>
      </c>
      <c r="R197" s="131">
        <f t="shared" si="28"/>
        <v>0</v>
      </c>
      <c r="S197" s="131">
        <v>0</v>
      </c>
      <c r="T197" s="132">
        <f t="shared" si="29"/>
        <v>0</v>
      </c>
      <c r="AR197" s="133" t="s">
        <v>324</v>
      </c>
      <c r="AT197" s="133" t="s">
        <v>114</v>
      </c>
      <c r="AU197" s="133" t="s">
        <v>120</v>
      </c>
      <c r="AY197" s="13" t="s">
        <v>111</v>
      </c>
      <c r="BE197" s="134">
        <f t="shared" si="30"/>
        <v>0</v>
      </c>
      <c r="BF197" s="134">
        <f t="shared" si="31"/>
        <v>0</v>
      </c>
      <c r="BG197" s="134">
        <f t="shared" si="32"/>
        <v>0</v>
      </c>
      <c r="BH197" s="134">
        <f t="shared" si="33"/>
        <v>0</v>
      </c>
      <c r="BI197" s="134">
        <f t="shared" si="34"/>
        <v>0</v>
      </c>
      <c r="BJ197" s="13" t="s">
        <v>120</v>
      </c>
      <c r="BK197" s="135">
        <f t="shared" si="35"/>
        <v>0</v>
      </c>
      <c r="BL197" s="13" t="s">
        <v>324</v>
      </c>
      <c r="BM197" s="133" t="s">
        <v>346</v>
      </c>
    </row>
    <row r="198" spans="2:65" s="1" customFormat="1" ht="16.5" customHeight="1">
      <c r="B198" s="123"/>
      <c r="C198" s="136" t="s">
        <v>347</v>
      </c>
      <c r="D198" s="136" t="s">
        <v>151</v>
      </c>
      <c r="E198" s="137" t="s">
        <v>348</v>
      </c>
      <c r="F198" s="138" t="s">
        <v>349</v>
      </c>
      <c r="G198" s="139" t="s">
        <v>167</v>
      </c>
      <c r="H198" s="140">
        <v>220.6</v>
      </c>
      <c r="I198" s="140"/>
      <c r="J198" s="140"/>
      <c r="K198" s="138" t="s">
        <v>129</v>
      </c>
      <c r="L198" s="141"/>
      <c r="M198" s="144" t="s">
        <v>1</v>
      </c>
      <c r="N198" s="145" t="s">
        <v>34</v>
      </c>
      <c r="O198" s="146">
        <v>0</v>
      </c>
      <c r="P198" s="146">
        <f t="shared" si="27"/>
        <v>0</v>
      </c>
      <c r="Q198" s="146">
        <v>0.00014</v>
      </c>
      <c r="R198" s="146">
        <f t="shared" si="28"/>
        <v>0.030883999999999995</v>
      </c>
      <c r="S198" s="146">
        <v>0</v>
      </c>
      <c r="T198" s="147">
        <f t="shared" si="29"/>
        <v>0</v>
      </c>
      <c r="AR198" s="133" t="s">
        <v>333</v>
      </c>
      <c r="AT198" s="133" t="s">
        <v>151</v>
      </c>
      <c r="AU198" s="133" t="s">
        <v>120</v>
      </c>
      <c r="AY198" s="13" t="s">
        <v>111</v>
      </c>
      <c r="BE198" s="134">
        <f t="shared" si="30"/>
        <v>0</v>
      </c>
      <c r="BF198" s="134">
        <f t="shared" si="31"/>
        <v>0</v>
      </c>
      <c r="BG198" s="134">
        <f t="shared" si="32"/>
        <v>0</v>
      </c>
      <c r="BH198" s="134">
        <f t="shared" si="33"/>
        <v>0</v>
      </c>
      <c r="BI198" s="134">
        <f t="shared" si="34"/>
        <v>0</v>
      </c>
      <c r="BJ198" s="13" t="s">
        <v>120</v>
      </c>
      <c r="BK198" s="135">
        <f t="shared" si="35"/>
        <v>0</v>
      </c>
      <c r="BL198" s="13" t="s">
        <v>333</v>
      </c>
      <c r="BM198" s="133" t="s">
        <v>350</v>
      </c>
    </row>
    <row r="199" spans="2:12" s="1" customFormat="1" ht="6.95" customHeight="1">
      <c r="B199" s="37"/>
      <c r="C199" s="38"/>
      <c r="D199" s="38"/>
      <c r="E199" s="38"/>
      <c r="F199" s="38"/>
      <c r="G199" s="38"/>
      <c r="H199" s="38"/>
      <c r="I199" s="38"/>
      <c r="J199" s="38"/>
      <c r="K199" s="38"/>
      <c r="L199" s="25"/>
    </row>
  </sheetData>
  <autoFilter ref="C129:K198"/>
  <mergeCells count="6">
    <mergeCell ref="E122:H122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kamil-THINK\kamil</dc:creator>
  <cp:keywords/>
  <dc:description/>
  <cp:lastModifiedBy>HP</cp:lastModifiedBy>
  <cp:lastPrinted>2019-08-12T12:01:07Z</cp:lastPrinted>
  <dcterms:created xsi:type="dcterms:W3CDTF">2019-08-09T05:23:41Z</dcterms:created>
  <dcterms:modified xsi:type="dcterms:W3CDTF">2019-08-12T12:01:27Z</dcterms:modified>
  <cp:category/>
  <cp:version/>
  <cp:contentType/>
  <cp:contentStatus/>
</cp:coreProperties>
</file>